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00_กิจการนักศึกษา_67\00_Social_Sciences_CMU\01_งานบริการการศึกษาและพัฒนาคุณภาพนักศึกษา\00 ตารางคำนวณเกรด\03 อาเซียนศึกษา\"/>
    </mc:Choice>
  </mc:AlternateContent>
  <xr:revisionPtr revIDLastSave="0" documentId="8_{4514A59B-E50F-4B40-9247-F5D5DFE0EE31}" xr6:coauthVersionLast="47" xr6:coauthVersionMax="47" xr10:uidLastSave="{00000000-0000-0000-0000-000000000000}"/>
  <bookViews>
    <workbookView xWindow="-120" yWindow="-120" windowWidth="29040" windowHeight="15720" xr2:uid="{15C0FEFA-330E-4B72-8297-30552737E644}"/>
  </bookViews>
  <sheets>
    <sheet name="calculation" sheetId="1" r:id="rId1"/>
    <sheet name="subjects" sheetId="2" r:id="rId2"/>
    <sheet name="groups" sheetId="5" r:id="rId3"/>
    <sheet name="grades" sheetId="3" r:id="rId4"/>
    <sheet name="gradeTypes" sheetId="6" r:id="rId5"/>
    <sheet name="plans" sheetId="7" r:id="rId6"/>
    <sheet name="changelog" sheetId="4" r:id="rId7"/>
  </sheets>
  <definedNames>
    <definedName name="courses_list">INDEX(subjectsGroups[],1,MATCH(""&amp;'calculation'!$A1,subjectsGroups_headers,0)):INDEX(subjectsGroups[],ROWS(subjectsGroups[])-COUNTBLANK(INDEX(subjectsGroups[],,MATCH(""&amp;'calculation'!$A1,subjectsGroups_headers,0))),MATCH(""&amp;'calculation'!$A1,subjectsGroups_headers,0))</definedName>
    <definedName name="grades_list">INDEX(gradesTypes[],1,MATCH(""&amp;'calculation'!$I1,gradesTypes_headers,0)):INDEX(gradesTypes[],ROWS(gradesTypes[])-COUNTBLANK(INDEX(gradesTypes[],,MATCH(""&amp;'calculation'!$I1,gradesTypes_headers,0))),MATCH(""&amp;'calculation'!$I1,gradesTypes_headers,0))</definedName>
    <definedName name="gradesTypes_headers">gradesTypes[#Headers]</definedName>
    <definedName name="gradeTypes_type">gradeTypes[type]</definedName>
    <definedName name="groups_code">groups[code]</definedName>
    <definedName name="plan">"WIL"</definedName>
    <definedName name="plans_list">plans[type]</definedName>
    <definedName name="subjects_120">IF(subjects[group]=120,subjects[code],"")</definedName>
    <definedName name="subjects_code">subjects[code]</definedName>
    <definedName name="subjectsGroups_headers">subjectsGroups[#Headers]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7" i="1" l="1"/>
  <c r="B97" i="1"/>
  <c r="G96" i="1"/>
  <c r="B96" i="1"/>
  <c r="B90" i="1"/>
  <c r="B89" i="1"/>
  <c r="B88" i="1"/>
  <c r="B59" i="1"/>
  <c r="G59" i="1"/>
  <c r="D59" i="1" s="1"/>
  <c r="H59" i="1"/>
  <c r="J59" i="1"/>
  <c r="B52" i="1"/>
  <c r="I52" i="1" s="1"/>
  <c r="G52" i="1"/>
  <c r="D52" i="1" s="1"/>
  <c r="H52" i="1"/>
  <c r="B51" i="1"/>
  <c r="I51" i="1" s="1"/>
  <c r="G51" i="1"/>
  <c r="D51" i="1" s="1"/>
  <c r="H51" i="1"/>
  <c r="F59" i="1" l="1"/>
  <c r="D97" i="1"/>
  <c r="D96" i="1"/>
  <c r="I59" i="1"/>
  <c r="F51" i="1"/>
  <c r="F52" i="1"/>
  <c r="D88" i="1" l="1"/>
  <c r="D89" i="1"/>
  <c r="D90" i="1"/>
  <c r="H78" i="2"/>
  <c r="B67" i="1"/>
  <c r="F67" i="1" s="1"/>
  <c r="G67" i="1"/>
  <c r="D67" i="1" s="1"/>
  <c r="H67" i="1"/>
  <c r="J67" i="1"/>
  <c r="B68" i="1"/>
  <c r="F68" i="1" s="1"/>
  <c r="G68" i="1"/>
  <c r="D68" i="1" s="1"/>
  <c r="H68" i="1"/>
  <c r="J68" i="1"/>
  <c r="B60" i="1"/>
  <c r="F60" i="1" s="1"/>
  <c r="G60" i="1"/>
  <c r="D60" i="1" s="1"/>
  <c r="H60" i="1"/>
  <c r="J60" i="1"/>
  <c r="I60" i="1" l="1"/>
  <c r="I67" i="1"/>
  <c r="I68" i="1"/>
  <c r="D101" i="1"/>
  <c r="B57" i="1" l="1"/>
  <c r="F57" i="1" s="1"/>
  <c r="G57" i="1"/>
  <c r="D57" i="1" s="1"/>
  <c r="H57" i="1"/>
  <c r="J57" i="1"/>
  <c r="B56" i="1"/>
  <c r="G56" i="1"/>
  <c r="H56" i="1"/>
  <c r="J56" i="1"/>
  <c r="B58" i="1"/>
  <c r="G58" i="1"/>
  <c r="D58" i="1" s="1"/>
  <c r="H58" i="1"/>
  <c r="J58" i="1"/>
  <c r="B61" i="1"/>
  <c r="G61" i="1"/>
  <c r="D61" i="1" s="1"/>
  <c r="H61" i="1"/>
  <c r="J61" i="1"/>
  <c r="B62" i="1"/>
  <c r="G62" i="1"/>
  <c r="D62" i="1" s="1"/>
  <c r="H62" i="1"/>
  <c r="J62" i="1"/>
  <c r="B47" i="1"/>
  <c r="F47" i="1" s="1"/>
  <c r="G47" i="1"/>
  <c r="G15" i="1"/>
  <c r="B15" i="1"/>
  <c r="I15" i="1" s="1"/>
  <c r="H16" i="1"/>
  <c r="G16" i="1"/>
  <c r="B16" i="1"/>
  <c r="I16" i="1" s="1"/>
  <c r="G18" i="1"/>
  <c r="B18" i="1"/>
  <c r="G17" i="1"/>
  <c r="B17" i="1"/>
  <c r="I17" i="1" s="1"/>
  <c r="B14" i="1"/>
  <c r="G14" i="1"/>
  <c r="H10" i="2"/>
  <c r="F10" i="2"/>
  <c r="H10" i="1" s="1"/>
  <c r="H9" i="2"/>
  <c r="J9" i="1" s="1"/>
  <c r="F9" i="2"/>
  <c r="H9" i="1" s="1"/>
  <c r="B6" i="1"/>
  <c r="G6" i="1"/>
  <c r="B5" i="1"/>
  <c r="G5" i="1"/>
  <c r="B9" i="1"/>
  <c r="I9" i="1" s="1"/>
  <c r="G9" i="1"/>
  <c r="B10" i="1"/>
  <c r="G10" i="1"/>
  <c r="J10" i="1"/>
  <c r="F79" i="2"/>
  <c r="F48" i="2"/>
  <c r="F49" i="2"/>
  <c r="H47" i="1" s="1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D49" i="2"/>
  <c r="B49" i="2"/>
  <c r="H48" i="2"/>
  <c r="D48" i="2"/>
  <c r="B48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H36" i="2"/>
  <c r="D36" i="2"/>
  <c r="B36" i="2"/>
  <c r="H35" i="2"/>
  <c r="D35" i="2"/>
  <c r="B35" i="2"/>
  <c r="F23" i="2"/>
  <c r="F24" i="2"/>
  <c r="F25" i="2"/>
  <c r="F26" i="2"/>
  <c r="F27" i="2"/>
  <c r="F28" i="2"/>
  <c r="F29" i="2"/>
  <c r="F30" i="2"/>
  <c r="F31" i="2"/>
  <c r="F32" i="2"/>
  <c r="F33" i="2"/>
  <c r="F34" i="2"/>
  <c r="H24" i="2"/>
  <c r="D24" i="2"/>
  <c r="B24" i="2"/>
  <c r="H23" i="2"/>
  <c r="D23" i="2"/>
  <c r="B23" i="2"/>
  <c r="B20" i="2"/>
  <c r="B17" i="2"/>
  <c r="F18" i="2"/>
  <c r="H17" i="1" s="1"/>
  <c r="F16" i="2"/>
  <c r="H15" i="1" s="1"/>
  <c r="F20" i="2"/>
  <c r="D20" i="2"/>
  <c r="F19" i="2"/>
  <c r="H18" i="1" s="1"/>
  <c r="D16" i="2"/>
  <c r="B16" i="2"/>
  <c r="F56" i="1" l="1"/>
  <c r="D56" i="1"/>
  <c r="F62" i="1"/>
  <c r="F61" i="1"/>
  <c r="F58" i="1"/>
  <c r="I57" i="1"/>
  <c r="I56" i="1"/>
  <c r="I58" i="1"/>
  <c r="I61" i="1"/>
  <c r="I62" i="1"/>
  <c r="D47" i="1"/>
  <c r="D18" i="1"/>
  <c r="I47" i="1"/>
  <c r="I18" i="1"/>
  <c r="F18" i="1"/>
  <c r="D17" i="1"/>
  <c r="D15" i="1"/>
  <c r="F17" i="1"/>
  <c r="D16" i="1"/>
  <c r="F16" i="1"/>
  <c r="F15" i="1"/>
  <c r="D14" i="1"/>
  <c r="I14" i="1"/>
  <c r="D5" i="1"/>
  <c r="D6" i="1"/>
  <c r="I6" i="1"/>
  <c r="D9" i="1"/>
  <c r="I5" i="1"/>
  <c r="F10" i="1"/>
  <c r="D10" i="1"/>
  <c r="F9" i="1"/>
  <c r="I10" i="1"/>
  <c r="H114" i="2" l="1"/>
  <c r="H115" i="2"/>
  <c r="H116" i="2"/>
  <c r="H117" i="2"/>
  <c r="H118" i="2"/>
  <c r="H119" i="2"/>
  <c r="H120" i="2"/>
  <c r="H121" i="2"/>
  <c r="H122" i="2"/>
  <c r="H123" i="2"/>
  <c r="H124" i="2"/>
  <c r="H125" i="2"/>
  <c r="H126" i="2"/>
  <c r="B79" i="2"/>
  <c r="D79" i="2"/>
  <c r="H79" i="2"/>
  <c r="H80" i="2"/>
  <c r="H81" i="2"/>
  <c r="H82" i="2"/>
  <c r="H83" i="2"/>
  <c r="H84" i="2"/>
  <c r="H85" i="2"/>
  <c r="B2" i="2"/>
  <c r="D2" i="2"/>
  <c r="B3" i="2"/>
  <c r="D3" i="2"/>
  <c r="B4" i="2"/>
  <c r="D4" i="2"/>
  <c r="B11" i="2"/>
  <c r="B14" i="2"/>
  <c r="D14" i="2"/>
  <c r="B72" i="2"/>
  <c r="D72" i="2"/>
  <c r="Y11" i="2" l="1" a="1"/>
  <c r="Y11" i="2" s="1"/>
  <c r="Y23" i="2" a="1"/>
  <c r="Y23" i="2" s="1"/>
  <c r="Y35" i="2" a="1"/>
  <c r="Y35" i="2" s="1"/>
  <c r="Y47" i="2" a="1"/>
  <c r="Y47" i="2" s="1"/>
  <c r="Y59" i="2" a="1"/>
  <c r="Y59" i="2" s="1"/>
  <c r="Y71" i="2" a="1"/>
  <c r="Y71" i="2" s="1"/>
  <c r="Y83" i="2" a="1"/>
  <c r="Y83" i="2" s="1"/>
  <c r="Y95" i="2" a="1"/>
  <c r="Y95" i="2" s="1"/>
  <c r="Y107" i="2" a="1"/>
  <c r="Y107" i="2" s="1"/>
  <c r="X2" i="2" a="1"/>
  <c r="X2" i="2" s="1"/>
  <c r="X14" i="2" a="1"/>
  <c r="X14" i="2" s="1"/>
  <c r="X26" i="2" a="1"/>
  <c r="X26" i="2" s="1"/>
  <c r="X38" i="2" a="1"/>
  <c r="X38" i="2" s="1"/>
  <c r="X50" i="2" a="1"/>
  <c r="X50" i="2" s="1"/>
  <c r="X62" i="2" a="1"/>
  <c r="X62" i="2" s="1"/>
  <c r="X74" i="2" a="1"/>
  <c r="X74" i="2" s="1"/>
  <c r="X86" i="2" a="1"/>
  <c r="X86" i="2" s="1"/>
  <c r="X98" i="2" a="1"/>
  <c r="X98" i="2" s="1"/>
  <c r="X110" i="2" a="1"/>
  <c r="X110" i="2" s="1"/>
  <c r="X51" i="2" a="1"/>
  <c r="X51" i="2" s="1"/>
  <c r="X75" i="2" a="1"/>
  <c r="X75" i="2" s="1"/>
  <c r="X87" i="2" a="1"/>
  <c r="X87" i="2" s="1"/>
  <c r="X111" i="2" a="1"/>
  <c r="X111" i="2" s="1"/>
  <c r="X29" i="2" a="1"/>
  <c r="X29" i="2" s="1"/>
  <c r="X77" i="2" a="1"/>
  <c r="X77" i="2" s="1"/>
  <c r="X114" i="2" a="1"/>
  <c r="X114" i="2" s="1"/>
  <c r="Y29" i="2" a="1"/>
  <c r="Y29" i="2" s="1"/>
  <c r="Y89" i="2" a="1"/>
  <c r="Y89" i="2" s="1"/>
  <c r="X56" i="2" a="1"/>
  <c r="X56" i="2" s="1"/>
  <c r="Y42" i="2" a="1"/>
  <c r="Y42" i="2" s="1"/>
  <c r="Y90" i="2" a="1"/>
  <c r="Y90" i="2" s="1"/>
  <c r="X57" i="2" a="1"/>
  <c r="X57" i="2" s="1"/>
  <c r="Y7" i="2" a="1"/>
  <c r="Y7" i="2" s="1"/>
  <c r="X10" i="2" a="1"/>
  <c r="X10" i="2" s="1"/>
  <c r="X106" i="2" a="1"/>
  <c r="X106" i="2" s="1"/>
  <c r="Y12" i="2" a="1"/>
  <c r="Y12" i="2" s="1"/>
  <c r="Y24" i="2" a="1"/>
  <c r="Y24" i="2" s="1"/>
  <c r="Y36" i="2" a="1"/>
  <c r="Y36" i="2" s="1"/>
  <c r="Y48" i="2" a="1"/>
  <c r="Y48" i="2" s="1"/>
  <c r="Y60" i="2" a="1"/>
  <c r="Y60" i="2" s="1"/>
  <c r="Y72" i="2" a="1"/>
  <c r="Y72" i="2" s="1"/>
  <c r="Y84" i="2" a="1"/>
  <c r="Y84" i="2" s="1"/>
  <c r="Y96" i="2" a="1"/>
  <c r="Y96" i="2" s="1"/>
  <c r="Y108" i="2" a="1"/>
  <c r="Y108" i="2" s="1"/>
  <c r="X3" i="2" a="1"/>
  <c r="X3" i="2" s="1"/>
  <c r="X15" i="2" a="1"/>
  <c r="X15" i="2" s="1"/>
  <c r="X27" i="2" a="1"/>
  <c r="X27" i="2" s="1"/>
  <c r="X39" i="2" a="1"/>
  <c r="X39" i="2" s="1"/>
  <c r="X63" i="2" a="1"/>
  <c r="X63" i="2" s="1"/>
  <c r="X99" i="2" a="1"/>
  <c r="X99" i="2" s="1"/>
  <c r="X17" i="2" a="1"/>
  <c r="X17" i="2" s="1"/>
  <c r="X89" i="2" a="1"/>
  <c r="X89" i="2" s="1"/>
  <c r="Y113" i="2" a="1"/>
  <c r="Y113" i="2" s="1"/>
  <c r="X80" i="2" a="1"/>
  <c r="X80" i="2" s="1"/>
  <c r="Y18" i="2" a="1"/>
  <c r="Y18" i="2" s="1"/>
  <c r="Y114" i="2" a="1"/>
  <c r="Y114" i="2" s="1"/>
  <c r="X69" i="2" a="1"/>
  <c r="X69" i="2" s="1"/>
  <c r="Y79" i="2" a="1"/>
  <c r="Y79" i="2" s="1"/>
  <c r="X34" i="2" a="1"/>
  <c r="X34" i="2" s="1"/>
  <c r="Y13" i="2" a="1"/>
  <c r="Y13" i="2" s="1"/>
  <c r="Y25" i="2" a="1"/>
  <c r="Y25" i="2" s="1"/>
  <c r="Y37" i="2" a="1"/>
  <c r="Y37" i="2" s="1"/>
  <c r="Y49" i="2" a="1"/>
  <c r="Y49" i="2" s="1"/>
  <c r="Y61" i="2" a="1"/>
  <c r="Y61" i="2" s="1"/>
  <c r="Y73" i="2" a="1"/>
  <c r="Y73" i="2" s="1"/>
  <c r="Y85" i="2" a="1"/>
  <c r="Y85" i="2" s="1"/>
  <c r="Y97" i="2" a="1"/>
  <c r="Y97" i="2" s="1"/>
  <c r="Y109" i="2" a="1"/>
  <c r="Y109" i="2" s="1"/>
  <c r="X4" i="2" a="1"/>
  <c r="X4" i="2" s="1"/>
  <c r="X16" i="2" a="1"/>
  <c r="X16" i="2" s="1"/>
  <c r="X28" i="2" a="1"/>
  <c r="X28" i="2" s="1"/>
  <c r="X40" i="2" a="1"/>
  <c r="X40" i="2" s="1"/>
  <c r="X52" i="2" a="1"/>
  <c r="X52" i="2" s="1"/>
  <c r="X64" i="2" a="1"/>
  <c r="X64" i="2" s="1"/>
  <c r="X76" i="2" a="1"/>
  <c r="X76" i="2" s="1"/>
  <c r="X88" i="2" a="1"/>
  <c r="X88" i="2" s="1"/>
  <c r="X100" i="2" a="1"/>
  <c r="X100" i="2" s="1"/>
  <c r="X112" i="2" a="1"/>
  <c r="X112" i="2" s="1"/>
  <c r="Y2" i="2" a="1"/>
  <c r="Y2" i="2" s="1"/>
  <c r="Y14" i="2" a="1"/>
  <c r="Y14" i="2" s="1"/>
  <c r="Y26" i="2" a="1"/>
  <c r="Y26" i="2" s="1"/>
  <c r="Y38" i="2" a="1"/>
  <c r="Y38" i="2" s="1"/>
  <c r="Y50" i="2" a="1"/>
  <c r="Y50" i="2" s="1"/>
  <c r="Y62" i="2" a="1"/>
  <c r="Y62" i="2" s="1"/>
  <c r="Y74" i="2" a="1"/>
  <c r="Y74" i="2" s="1"/>
  <c r="Y86" i="2" a="1"/>
  <c r="Y86" i="2" s="1"/>
  <c r="Y98" i="2" a="1"/>
  <c r="Y98" i="2" s="1"/>
  <c r="X5" i="2" a="1"/>
  <c r="X5" i="2" s="1"/>
  <c r="X41" i="2" a="1"/>
  <c r="X41" i="2" s="1"/>
  <c r="X65" i="2" a="1"/>
  <c r="X65" i="2" s="1"/>
  <c r="X101" i="2" a="1"/>
  <c r="X101" i="2" s="1"/>
  <c r="X115" i="2" a="1"/>
  <c r="X115" i="2" s="1"/>
  <c r="Y17" i="2" a="1"/>
  <c r="Y17" i="2" s="1"/>
  <c r="Y65" i="2" a="1"/>
  <c r="Y65" i="2" s="1"/>
  <c r="Y101" i="2" a="1"/>
  <c r="Y101" i="2" s="1"/>
  <c r="X32" i="2" a="1"/>
  <c r="X32" i="2" s="1"/>
  <c r="X68" i="2" a="1"/>
  <c r="X68" i="2" s="1"/>
  <c r="Y6" i="2" a="1"/>
  <c r="Y6" i="2" s="1"/>
  <c r="Y78" i="2" a="1"/>
  <c r="Y78" i="2" s="1"/>
  <c r="Y102" i="2" a="1"/>
  <c r="Y102" i="2" s="1"/>
  <c r="X45" i="2" a="1"/>
  <c r="X45" i="2" s="1"/>
  <c r="X105" i="2" a="1"/>
  <c r="X105" i="2" s="1"/>
  <c r="Y43" i="2" a="1"/>
  <c r="Y43" i="2" s="1"/>
  <c r="Y91" i="2" a="1"/>
  <c r="Y91" i="2" s="1"/>
  <c r="X58" i="2" a="1"/>
  <c r="X58" i="2" s="1"/>
  <c r="Y110" i="2" a="1"/>
  <c r="Y110" i="2" s="1"/>
  <c r="X53" i="2" a="1"/>
  <c r="X53" i="2" s="1"/>
  <c r="X113" i="2" a="1"/>
  <c r="X113" i="2" s="1"/>
  <c r="Y5" i="2" a="1"/>
  <c r="Y5" i="2" s="1"/>
  <c r="Y77" i="2" a="1"/>
  <c r="Y77" i="2" s="1"/>
  <c r="X44" i="2" a="1"/>
  <c r="X44" i="2" s="1"/>
  <c r="X116" i="2" a="1"/>
  <c r="X116" i="2" s="1"/>
  <c r="Y66" i="2" a="1"/>
  <c r="Y66" i="2" s="1"/>
  <c r="X33" i="2" a="1"/>
  <c r="X33" i="2" s="1"/>
  <c r="X117" i="2" a="1"/>
  <c r="X117" i="2" s="1"/>
  <c r="Y55" i="2" a="1"/>
  <c r="Y55" i="2" s="1"/>
  <c r="X22" i="2" a="1"/>
  <c r="X22" i="2" s="1"/>
  <c r="Y3" i="2" a="1"/>
  <c r="Y3" i="2" s="1"/>
  <c r="Y15" i="2" a="1"/>
  <c r="Y15" i="2" s="1"/>
  <c r="Y27" i="2" a="1"/>
  <c r="Y27" i="2" s="1"/>
  <c r="Y39" i="2" a="1"/>
  <c r="Y39" i="2" s="1"/>
  <c r="Y51" i="2" a="1"/>
  <c r="Y51" i="2" s="1"/>
  <c r="Y63" i="2" a="1"/>
  <c r="Y63" i="2" s="1"/>
  <c r="Y75" i="2" a="1"/>
  <c r="Y75" i="2" s="1"/>
  <c r="Y87" i="2" a="1"/>
  <c r="Y87" i="2" s="1"/>
  <c r="Y99" i="2" a="1"/>
  <c r="Y99" i="2" s="1"/>
  <c r="Y111" i="2" a="1"/>
  <c r="Y111" i="2" s="1"/>
  <c r="X6" i="2" a="1"/>
  <c r="X6" i="2" s="1"/>
  <c r="X18" i="2" a="1"/>
  <c r="X18" i="2" s="1"/>
  <c r="X30" i="2" a="1"/>
  <c r="X30" i="2" s="1"/>
  <c r="X42" i="2" a="1"/>
  <c r="X42" i="2" s="1"/>
  <c r="X54" i="2" a="1"/>
  <c r="X54" i="2" s="1"/>
  <c r="X66" i="2" a="1"/>
  <c r="X66" i="2" s="1"/>
  <c r="X78" i="2" a="1"/>
  <c r="X78" i="2" s="1"/>
  <c r="X90" i="2" a="1"/>
  <c r="X90" i="2" s="1"/>
  <c r="X102" i="2" a="1"/>
  <c r="X102" i="2" s="1"/>
  <c r="Y53" i="2" a="1"/>
  <c r="Y53" i="2" s="1"/>
  <c r="X20" i="2" a="1"/>
  <c r="X20" i="2" s="1"/>
  <c r="X104" i="2" a="1"/>
  <c r="X104" i="2" s="1"/>
  <c r="Y54" i="2" a="1"/>
  <c r="Y54" i="2" s="1"/>
  <c r="X21" i="2" a="1"/>
  <c r="X21" i="2" s="1"/>
  <c r="X93" i="2" a="1"/>
  <c r="X93" i="2" s="1"/>
  <c r="Y67" i="2" a="1"/>
  <c r="Y67" i="2" s="1"/>
  <c r="X46" i="2" a="1"/>
  <c r="X46" i="2" s="1"/>
  <c r="Y4" i="2" a="1"/>
  <c r="Y4" i="2" s="1"/>
  <c r="Y16" i="2" a="1"/>
  <c r="Y16" i="2" s="1"/>
  <c r="Y28" i="2" a="1"/>
  <c r="Y28" i="2" s="1"/>
  <c r="Y40" i="2" a="1"/>
  <c r="Y40" i="2" s="1"/>
  <c r="Y52" i="2" a="1"/>
  <c r="Y52" i="2" s="1"/>
  <c r="Y64" i="2" a="1"/>
  <c r="Y64" i="2" s="1"/>
  <c r="Y76" i="2" a="1"/>
  <c r="Y76" i="2" s="1"/>
  <c r="Y88" i="2" a="1"/>
  <c r="Y88" i="2" s="1"/>
  <c r="Y100" i="2" a="1"/>
  <c r="Y100" i="2" s="1"/>
  <c r="Y112" i="2" a="1"/>
  <c r="Y112" i="2" s="1"/>
  <c r="X7" i="2" a="1"/>
  <c r="X7" i="2" s="1"/>
  <c r="X19" i="2" a="1"/>
  <c r="X19" i="2" s="1"/>
  <c r="X31" i="2" a="1"/>
  <c r="X31" i="2" s="1"/>
  <c r="X43" i="2" a="1"/>
  <c r="X43" i="2" s="1"/>
  <c r="X55" i="2" a="1"/>
  <c r="X55" i="2" s="1"/>
  <c r="X67" i="2" a="1"/>
  <c r="X67" i="2" s="1"/>
  <c r="X79" i="2" a="1"/>
  <c r="X79" i="2" s="1"/>
  <c r="X91" i="2" a="1"/>
  <c r="X91" i="2" s="1"/>
  <c r="X103" i="2" a="1"/>
  <c r="X103" i="2" s="1"/>
  <c r="Y41" i="2" a="1"/>
  <c r="Y41" i="2" s="1"/>
  <c r="X8" i="2" a="1"/>
  <c r="X8" i="2" s="1"/>
  <c r="X92" i="2" a="1"/>
  <c r="X92" i="2" s="1"/>
  <c r="Y30" i="2" a="1"/>
  <c r="Y30" i="2" s="1"/>
  <c r="X9" i="2" a="1"/>
  <c r="X9" i="2" s="1"/>
  <c r="X81" i="2" a="1"/>
  <c r="X81" i="2" s="1"/>
  <c r="Y19" i="2" a="1"/>
  <c r="Y19" i="2" s="1"/>
  <c r="X94" i="2" a="1"/>
  <c r="X94" i="2" s="1"/>
  <c r="X82" i="2" a="1"/>
  <c r="X82" i="2" s="1"/>
  <c r="Y8" i="2" a="1"/>
  <c r="Y8" i="2" s="1"/>
  <c r="Y20" i="2" a="1"/>
  <c r="Y20" i="2" s="1"/>
  <c r="Y32" i="2" a="1"/>
  <c r="Y32" i="2" s="1"/>
  <c r="Y44" i="2" a="1"/>
  <c r="Y44" i="2" s="1"/>
  <c r="Y56" i="2" a="1"/>
  <c r="Y56" i="2" s="1"/>
  <c r="Y68" i="2" a="1"/>
  <c r="Y68" i="2" s="1"/>
  <c r="Y80" i="2" a="1"/>
  <c r="Y80" i="2" s="1"/>
  <c r="Y92" i="2" a="1"/>
  <c r="Y92" i="2" s="1"/>
  <c r="Y104" i="2" a="1"/>
  <c r="Y104" i="2" s="1"/>
  <c r="Y116" i="2" a="1"/>
  <c r="Y116" i="2" s="1"/>
  <c r="X11" i="2" a="1"/>
  <c r="X11" i="2" s="1"/>
  <c r="X23" i="2" a="1"/>
  <c r="X23" i="2" s="1"/>
  <c r="X35" i="2" a="1"/>
  <c r="X35" i="2" s="1"/>
  <c r="X47" i="2" a="1"/>
  <c r="X47" i="2" s="1"/>
  <c r="X59" i="2" a="1"/>
  <c r="X59" i="2" s="1"/>
  <c r="X71" i="2" a="1"/>
  <c r="X71" i="2" s="1"/>
  <c r="X83" i="2" a="1"/>
  <c r="X83" i="2" s="1"/>
  <c r="X95" i="2" a="1"/>
  <c r="X95" i="2" s="1"/>
  <c r="X107" i="2" a="1"/>
  <c r="X107" i="2" s="1"/>
  <c r="W2" i="2" a="1"/>
  <c r="W2" i="2" s="1"/>
  <c r="X84" i="2" a="1"/>
  <c r="X84" i="2" s="1"/>
  <c r="X108" i="2" a="1"/>
  <c r="X108" i="2" s="1"/>
  <c r="Y22" i="2" a="1"/>
  <c r="Y22" i="2" s="1"/>
  <c r="Y34" i="2" a="1"/>
  <c r="Y34" i="2" s="1"/>
  <c r="Y58" i="2" a="1"/>
  <c r="Y58" i="2" s="1"/>
  <c r="Y70" i="2" a="1"/>
  <c r="Y70" i="2" s="1"/>
  <c r="Y94" i="2" a="1"/>
  <c r="Y94" i="2" s="1"/>
  <c r="Y118" i="2" a="1"/>
  <c r="Y118" i="2" s="1"/>
  <c r="X25" i="2" a="1"/>
  <c r="X25" i="2" s="1"/>
  <c r="X37" i="2" a="1"/>
  <c r="X37" i="2" s="1"/>
  <c r="X61" i="2" a="1"/>
  <c r="X61" i="2" s="1"/>
  <c r="X85" i="2" a="1"/>
  <c r="X85" i="2" s="1"/>
  <c r="X109" i="2" a="1"/>
  <c r="X109" i="2" s="1"/>
  <c r="Y31" i="2" a="1"/>
  <c r="Y31" i="2" s="1"/>
  <c r="Y103" i="2" a="1"/>
  <c r="Y103" i="2" s="1"/>
  <c r="X70" i="2" a="1"/>
  <c r="X70" i="2" s="1"/>
  <c r="Y9" i="2" a="1"/>
  <c r="Y9" i="2" s="1"/>
  <c r="Y21" i="2" a="1"/>
  <c r="Y21" i="2" s="1"/>
  <c r="Y33" i="2" a="1"/>
  <c r="Y33" i="2" s="1"/>
  <c r="Y45" i="2" a="1"/>
  <c r="Y45" i="2" s="1"/>
  <c r="Y57" i="2" a="1"/>
  <c r="Y57" i="2" s="1"/>
  <c r="Y69" i="2" a="1"/>
  <c r="Y69" i="2" s="1"/>
  <c r="Y81" i="2" a="1"/>
  <c r="Y81" i="2" s="1"/>
  <c r="Y93" i="2" a="1"/>
  <c r="Y93" i="2" s="1"/>
  <c r="Y105" i="2" a="1"/>
  <c r="Y105" i="2" s="1"/>
  <c r="Y117" i="2" a="1"/>
  <c r="Y117" i="2" s="1"/>
  <c r="X12" i="2" a="1"/>
  <c r="X12" i="2" s="1"/>
  <c r="X24" i="2" a="1"/>
  <c r="X24" i="2" s="1"/>
  <c r="X36" i="2" a="1"/>
  <c r="X36" i="2" s="1"/>
  <c r="X48" i="2" a="1"/>
  <c r="X48" i="2" s="1"/>
  <c r="X60" i="2" a="1"/>
  <c r="X60" i="2" s="1"/>
  <c r="X72" i="2" a="1"/>
  <c r="X72" i="2" s="1"/>
  <c r="X96" i="2" a="1"/>
  <c r="X96" i="2" s="1"/>
  <c r="Y10" i="2" a="1"/>
  <c r="Y10" i="2" s="1"/>
  <c r="Y46" i="2" a="1"/>
  <c r="Y46" i="2" s="1"/>
  <c r="Y82" i="2" a="1"/>
  <c r="Y82" i="2" s="1"/>
  <c r="Y106" i="2" a="1"/>
  <c r="Y106" i="2" s="1"/>
  <c r="X13" i="2" a="1"/>
  <c r="X13" i="2" s="1"/>
  <c r="X49" i="2" a="1"/>
  <c r="X49" i="2" s="1"/>
  <c r="X73" i="2" a="1"/>
  <c r="X73" i="2" s="1"/>
  <c r="X97" i="2" a="1"/>
  <c r="X97" i="2" s="1"/>
  <c r="Y115" i="2" a="1"/>
  <c r="Y115" i="2" s="1"/>
  <c r="X118" i="2" a="1"/>
  <c r="X118" i="2" s="1"/>
  <c r="R2" i="2" a="1"/>
  <c r="R2" i="2" s="1"/>
  <c r="R10" i="2" a="1"/>
  <c r="R10" i="2" s="1"/>
  <c r="R18" i="2" a="1"/>
  <c r="R18" i="2" s="1"/>
  <c r="R26" i="2" a="1"/>
  <c r="R26" i="2" s="1"/>
  <c r="R34" i="2" a="1"/>
  <c r="R34" i="2" s="1"/>
  <c r="R42" i="2" a="1"/>
  <c r="R42" i="2" s="1"/>
  <c r="R50" i="2" a="1"/>
  <c r="R50" i="2" s="1"/>
  <c r="R58" i="2" a="1"/>
  <c r="R58" i="2" s="1"/>
  <c r="R66" i="2" a="1"/>
  <c r="R66" i="2" s="1"/>
  <c r="R74" i="2" a="1"/>
  <c r="R74" i="2" s="1"/>
  <c r="R82" i="2" a="1"/>
  <c r="R82" i="2" s="1"/>
  <c r="R90" i="2" a="1"/>
  <c r="R90" i="2" s="1"/>
  <c r="R98" i="2" a="1"/>
  <c r="R98" i="2" s="1"/>
  <c r="R106" i="2" a="1"/>
  <c r="R106" i="2" s="1"/>
  <c r="R114" i="2" a="1"/>
  <c r="R114" i="2" s="1"/>
  <c r="Q5" i="2" a="1"/>
  <c r="Q5" i="2" s="1"/>
  <c r="Q13" i="2" a="1"/>
  <c r="Q13" i="2" s="1"/>
  <c r="Q21" i="2" a="1"/>
  <c r="Q21" i="2" s="1"/>
  <c r="Q29" i="2" a="1"/>
  <c r="Q29" i="2" s="1"/>
  <c r="Q37" i="2" a="1"/>
  <c r="Q37" i="2" s="1"/>
  <c r="Q45" i="2" a="1"/>
  <c r="Q45" i="2" s="1"/>
  <c r="Q53" i="2" a="1"/>
  <c r="Q53" i="2" s="1"/>
  <c r="Q61" i="2" a="1"/>
  <c r="Q61" i="2" s="1"/>
  <c r="Q69" i="2" a="1"/>
  <c r="Q69" i="2" s="1"/>
  <c r="Q77" i="2" a="1"/>
  <c r="Q77" i="2" s="1"/>
  <c r="Q85" i="2" a="1"/>
  <c r="Q85" i="2" s="1"/>
  <c r="Q93" i="2" a="1"/>
  <c r="Q93" i="2" s="1"/>
  <c r="Q101" i="2" a="1"/>
  <c r="Q101" i="2" s="1"/>
  <c r="Q109" i="2" a="1"/>
  <c r="Q109" i="2" s="1"/>
  <c r="Q117" i="2" a="1"/>
  <c r="Q117" i="2" s="1"/>
  <c r="P8" i="2" a="1"/>
  <c r="P8" i="2" s="1"/>
  <c r="P16" i="2" a="1"/>
  <c r="P16" i="2" s="1"/>
  <c r="P24" i="2" a="1"/>
  <c r="P24" i="2" s="1"/>
  <c r="P32" i="2" a="1"/>
  <c r="P32" i="2" s="1"/>
  <c r="P40" i="2" a="1"/>
  <c r="P40" i="2" s="1"/>
  <c r="P48" i="2" a="1"/>
  <c r="P48" i="2" s="1"/>
  <c r="P56" i="2" a="1"/>
  <c r="P56" i="2" s="1"/>
  <c r="P64" i="2" a="1"/>
  <c r="P64" i="2" s="1"/>
  <c r="P72" i="2" a="1"/>
  <c r="P72" i="2" s="1"/>
  <c r="P80" i="2" a="1"/>
  <c r="P80" i="2" s="1"/>
  <c r="P88" i="2" a="1"/>
  <c r="P88" i="2" s="1"/>
  <c r="P96" i="2" a="1"/>
  <c r="P96" i="2" s="1"/>
  <c r="P104" i="2" a="1"/>
  <c r="P104" i="2" s="1"/>
  <c r="P112" i="2" a="1"/>
  <c r="P112" i="2" s="1"/>
  <c r="Q38" i="2" a="1"/>
  <c r="Q38" i="2" s="1"/>
  <c r="Q46" i="2" a="1"/>
  <c r="Q46" i="2" s="1"/>
  <c r="Q62" i="2" a="1"/>
  <c r="Q62" i="2" s="1"/>
  <c r="Q70" i="2" a="1"/>
  <c r="Q70" i="2" s="1"/>
  <c r="Q78" i="2" a="1"/>
  <c r="Q78" i="2" s="1"/>
  <c r="Q94" i="2" a="1"/>
  <c r="Q94" i="2" s="1"/>
  <c r="Q102" i="2" a="1"/>
  <c r="Q102" i="2" s="1"/>
  <c r="Q110" i="2" a="1"/>
  <c r="Q110" i="2" s="1"/>
  <c r="P9" i="2" a="1"/>
  <c r="P9" i="2" s="1"/>
  <c r="P17" i="2" a="1"/>
  <c r="P17" i="2" s="1"/>
  <c r="P25" i="2" a="1"/>
  <c r="P25" i="2" s="1"/>
  <c r="P65" i="2" a="1"/>
  <c r="P65" i="2" s="1"/>
  <c r="P105" i="2" a="1"/>
  <c r="P105" i="2" s="1"/>
  <c r="R3" i="2" a="1"/>
  <c r="R3" i="2" s="1"/>
  <c r="R11" i="2" a="1"/>
  <c r="R11" i="2" s="1"/>
  <c r="R19" i="2" a="1"/>
  <c r="R19" i="2" s="1"/>
  <c r="R27" i="2" a="1"/>
  <c r="R27" i="2" s="1"/>
  <c r="R35" i="2" a="1"/>
  <c r="R35" i="2" s="1"/>
  <c r="R43" i="2" a="1"/>
  <c r="R43" i="2" s="1"/>
  <c r="R51" i="2" a="1"/>
  <c r="R51" i="2" s="1"/>
  <c r="R59" i="2" a="1"/>
  <c r="R59" i="2" s="1"/>
  <c r="R67" i="2" a="1"/>
  <c r="R67" i="2" s="1"/>
  <c r="R75" i="2" a="1"/>
  <c r="R75" i="2" s="1"/>
  <c r="R83" i="2" a="1"/>
  <c r="R83" i="2" s="1"/>
  <c r="R91" i="2" a="1"/>
  <c r="R91" i="2" s="1"/>
  <c r="R99" i="2" a="1"/>
  <c r="R99" i="2" s="1"/>
  <c r="R107" i="2" a="1"/>
  <c r="R107" i="2" s="1"/>
  <c r="R115" i="2" a="1"/>
  <c r="R115" i="2" s="1"/>
  <c r="Q6" i="2" a="1"/>
  <c r="Q6" i="2" s="1"/>
  <c r="Q14" i="2" a="1"/>
  <c r="Q14" i="2" s="1"/>
  <c r="Q22" i="2" a="1"/>
  <c r="Q22" i="2" s="1"/>
  <c r="Q30" i="2" a="1"/>
  <c r="Q30" i="2" s="1"/>
  <c r="Q54" i="2" a="1"/>
  <c r="Q54" i="2" s="1"/>
  <c r="Q86" i="2" a="1"/>
  <c r="Q86" i="2" s="1"/>
  <c r="Q118" i="2" a="1"/>
  <c r="Q118" i="2" s="1"/>
  <c r="P113" i="2" a="1"/>
  <c r="P113" i="2" s="1"/>
  <c r="R4" i="2" a="1"/>
  <c r="R4" i="2" s="1"/>
  <c r="R12" i="2" a="1"/>
  <c r="R12" i="2" s="1"/>
  <c r="R20" i="2" a="1"/>
  <c r="R20" i="2" s="1"/>
  <c r="R28" i="2" a="1"/>
  <c r="R28" i="2" s="1"/>
  <c r="R36" i="2" a="1"/>
  <c r="R36" i="2" s="1"/>
  <c r="R44" i="2" a="1"/>
  <c r="R44" i="2" s="1"/>
  <c r="R52" i="2" a="1"/>
  <c r="R52" i="2" s="1"/>
  <c r="R60" i="2" a="1"/>
  <c r="R60" i="2" s="1"/>
  <c r="R68" i="2" a="1"/>
  <c r="R68" i="2" s="1"/>
  <c r="R76" i="2" a="1"/>
  <c r="R76" i="2" s="1"/>
  <c r="R84" i="2" a="1"/>
  <c r="R84" i="2" s="1"/>
  <c r="R92" i="2" a="1"/>
  <c r="R92" i="2" s="1"/>
  <c r="R100" i="2" a="1"/>
  <c r="R100" i="2" s="1"/>
  <c r="R108" i="2" a="1"/>
  <c r="R108" i="2" s="1"/>
  <c r="R116" i="2" a="1"/>
  <c r="R116" i="2" s="1"/>
  <c r="Q7" i="2" a="1"/>
  <c r="Q7" i="2" s="1"/>
  <c r="Q15" i="2" a="1"/>
  <c r="Q15" i="2" s="1"/>
  <c r="Q23" i="2" a="1"/>
  <c r="Q23" i="2" s="1"/>
  <c r="Q31" i="2" a="1"/>
  <c r="Q31" i="2" s="1"/>
  <c r="Q39" i="2" a="1"/>
  <c r="Q39" i="2" s="1"/>
  <c r="Q47" i="2" a="1"/>
  <c r="Q47" i="2" s="1"/>
  <c r="Q55" i="2" a="1"/>
  <c r="Q55" i="2" s="1"/>
  <c r="Q63" i="2" a="1"/>
  <c r="Q63" i="2" s="1"/>
  <c r="Q71" i="2" a="1"/>
  <c r="Q71" i="2" s="1"/>
  <c r="Q79" i="2" a="1"/>
  <c r="Q79" i="2" s="1"/>
  <c r="Q87" i="2" a="1"/>
  <c r="Q87" i="2" s="1"/>
  <c r="Q95" i="2" a="1"/>
  <c r="Q95" i="2" s="1"/>
  <c r="Q103" i="2" a="1"/>
  <c r="Q103" i="2" s="1"/>
  <c r="Q111" i="2" a="1"/>
  <c r="Q111" i="2" s="1"/>
  <c r="P2" i="2" a="1"/>
  <c r="P2" i="2" s="1"/>
  <c r="P10" i="2" a="1"/>
  <c r="P10" i="2" s="1"/>
  <c r="P18" i="2" a="1"/>
  <c r="P18" i="2" s="1"/>
  <c r="P26" i="2" a="1"/>
  <c r="P26" i="2" s="1"/>
  <c r="P34" i="2" a="1"/>
  <c r="P34" i="2" s="1"/>
  <c r="P42" i="2" a="1"/>
  <c r="P42" i="2" s="1"/>
  <c r="P50" i="2" a="1"/>
  <c r="P50" i="2" s="1"/>
  <c r="P58" i="2" a="1"/>
  <c r="P58" i="2" s="1"/>
  <c r="P66" i="2" a="1"/>
  <c r="P66" i="2" s="1"/>
  <c r="P74" i="2" a="1"/>
  <c r="P74" i="2" s="1"/>
  <c r="P82" i="2" a="1"/>
  <c r="P82" i="2" s="1"/>
  <c r="P90" i="2" a="1"/>
  <c r="P90" i="2" s="1"/>
  <c r="P98" i="2" a="1"/>
  <c r="P98" i="2" s="1"/>
  <c r="P106" i="2" a="1"/>
  <c r="P106" i="2" s="1"/>
  <c r="P114" i="2" a="1"/>
  <c r="P114" i="2" s="1"/>
  <c r="P116" i="2" a="1"/>
  <c r="P116" i="2" s="1"/>
  <c r="R25" i="2" a="1"/>
  <c r="R25" i="2" s="1"/>
  <c r="R65" i="2" a="1"/>
  <c r="R65" i="2" s="1"/>
  <c r="R105" i="2" a="1"/>
  <c r="R105" i="2" s="1"/>
  <c r="Q28" i="2" a="1"/>
  <c r="Q28" i="2" s="1"/>
  <c r="Q68" i="2" a="1"/>
  <c r="Q68" i="2" s="1"/>
  <c r="Q108" i="2" a="1"/>
  <c r="Q108" i="2" s="1"/>
  <c r="P31" i="2" a="1"/>
  <c r="P31" i="2" s="1"/>
  <c r="P71" i="2" a="1"/>
  <c r="P71" i="2" s="1"/>
  <c r="P111" i="2" a="1"/>
  <c r="P111" i="2" s="1"/>
  <c r="P49" i="2" a="1"/>
  <c r="P49" i="2" s="1"/>
  <c r="P97" i="2" a="1"/>
  <c r="P97" i="2" s="1"/>
  <c r="R5" i="2" a="1"/>
  <c r="R5" i="2" s="1"/>
  <c r="R13" i="2" a="1"/>
  <c r="R13" i="2" s="1"/>
  <c r="R21" i="2" a="1"/>
  <c r="R21" i="2" s="1"/>
  <c r="R29" i="2" a="1"/>
  <c r="R29" i="2" s="1"/>
  <c r="R37" i="2" a="1"/>
  <c r="R37" i="2" s="1"/>
  <c r="R45" i="2" a="1"/>
  <c r="R45" i="2" s="1"/>
  <c r="R53" i="2" a="1"/>
  <c r="R53" i="2" s="1"/>
  <c r="R61" i="2" a="1"/>
  <c r="R61" i="2" s="1"/>
  <c r="R69" i="2" a="1"/>
  <c r="R69" i="2" s="1"/>
  <c r="R77" i="2" a="1"/>
  <c r="R77" i="2" s="1"/>
  <c r="R85" i="2" a="1"/>
  <c r="R85" i="2" s="1"/>
  <c r="R93" i="2" a="1"/>
  <c r="R93" i="2" s="1"/>
  <c r="R101" i="2" a="1"/>
  <c r="R101" i="2" s="1"/>
  <c r="R109" i="2" a="1"/>
  <c r="R109" i="2" s="1"/>
  <c r="R117" i="2" a="1"/>
  <c r="R117" i="2" s="1"/>
  <c r="Q8" i="2" a="1"/>
  <c r="Q8" i="2" s="1"/>
  <c r="Q16" i="2" a="1"/>
  <c r="Q16" i="2" s="1"/>
  <c r="Q24" i="2" a="1"/>
  <c r="Q24" i="2" s="1"/>
  <c r="Q32" i="2" a="1"/>
  <c r="Q32" i="2" s="1"/>
  <c r="Q40" i="2" a="1"/>
  <c r="Q40" i="2" s="1"/>
  <c r="Q48" i="2" a="1"/>
  <c r="Q48" i="2" s="1"/>
  <c r="Q56" i="2" a="1"/>
  <c r="Q56" i="2" s="1"/>
  <c r="Q64" i="2" a="1"/>
  <c r="Q64" i="2" s="1"/>
  <c r="Q72" i="2" a="1"/>
  <c r="Q72" i="2" s="1"/>
  <c r="Q80" i="2" a="1"/>
  <c r="Q80" i="2" s="1"/>
  <c r="Q88" i="2" a="1"/>
  <c r="Q88" i="2" s="1"/>
  <c r="Q96" i="2" a="1"/>
  <c r="Q96" i="2" s="1"/>
  <c r="Q104" i="2" a="1"/>
  <c r="Q104" i="2" s="1"/>
  <c r="Q112" i="2" a="1"/>
  <c r="Q112" i="2" s="1"/>
  <c r="P3" i="2" a="1"/>
  <c r="P3" i="2" s="1"/>
  <c r="P11" i="2" a="1"/>
  <c r="P11" i="2" s="1"/>
  <c r="P19" i="2" a="1"/>
  <c r="P19" i="2" s="1"/>
  <c r="P27" i="2" a="1"/>
  <c r="P27" i="2" s="1"/>
  <c r="P35" i="2" a="1"/>
  <c r="P35" i="2" s="1"/>
  <c r="P43" i="2" a="1"/>
  <c r="P43" i="2" s="1"/>
  <c r="P51" i="2" a="1"/>
  <c r="P51" i="2" s="1"/>
  <c r="P59" i="2" a="1"/>
  <c r="P59" i="2" s="1"/>
  <c r="P67" i="2" a="1"/>
  <c r="P67" i="2" s="1"/>
  <c r="P75" i="2" a="1"/>
  <c r="P75" i="2" s="1"/>
  <c r="P83" i="2" a="1"/>
  <c r="P83" i="2" s="1"/>
  <c r="P91" i="2" a="1"/>
  <c r="P91" i="2" s="1"/>
  <c r="P99" i="2" a="1"/>
  <c r="P99" i="2" s="1"/>
  <c r="P107" i="2" a="1"/>
  <c r="P107" i="2" s="1"/>
  <c r="P115" i="2" a="1"/>
  <c r="P115" i="2" s="1"/>
  <c r="P108" i="2" a="1"/>
  <c r="P108" i="2" s="1"/>
  <c r="R41" i="2" a="1"/>
  <c r="R41" i="2" s="1"/>
  <c r="R81" i="2" a="1"/>
  <c r="R81" i="2" s="1"/>
  <c r="R113" i="2" a="1"/>
  <c r="R113" i="2" s="1"/>
  <c r="Q36" i="2" a="1"/>
  <c r="Q36" i="2" s="1"/>
  <c r="Q60" i="2" a="1"/>
  <c r="Q60" i="2" s="1"/>
  <c r="Q100" i="2" a="1"/>
  <c r="Q100" i="2" s="1"/>
  <c r="P23" i="2" a="1"/>
  <c r="P23" i="2" s="1"/>
  <c r="P63" i="2" a="1"/>
  <c r="P63" i="2" s="1"/>
  <c r="P103" i="2" a="1"/>
  <c r="P103" i="2" s="1"/>
  <c r="P41" i="2" a="1"/>
  <c r="P41" i="2" s="1"/>
  <c r="P89" i="2" a="1"/>
  <c r="P89" i="2" s="1"/>
  <c r="R6" i="2" a="1"/>
  <c r="R6" i="2" s="1"/>
  <c r="R14" i="2" a="1"/>
  <c r="R14" i="2" s="1"/>
  <c r="R22" i="2" a="1"/>
  <c r="R22" i="2" s="1"/>
  <c r="R30" i="2" a="1"/>
  <c r="R30" i="2" s="1"/>
  <c r="R38" i="2" a="1"/>
  <c r="R38" i="2" s="1"/>
  <c r="R46" i="2" a="1"/>
  <c r="R46" i="2" s="1"/>
  <c r="R54" i="2" a="1"/>
  <c r="R54" i="2" s="1"/>
  <c r="R62" i="2" a="1"/>
  <c r="R62" i="2" s="1"/>
  <c r="R70" i="2" a="1"/>
  <c r="R70" i="2" s="1"/>
  <c r="R78" i="2" a="1"/>
  <c r="R78" i="2" s="1"/>
  <c r="R86" i="2" a="1"/>
  <c r="R86" i="2" s="1"/>
  <c r="R94" i="2" a="1"/>
  <c r="R94" i="2" s="1"/>
  <c r="R102" i="2" a="1"/>
  <c r="R102" i="2" s="1"/>
  <c r="R110" i="2" a="1"/>
  <c r="R110" i="2" s="1"/>
  <c r="R118" i="2" a="1"/>
  <c r="R118" i="2" s="1"/>
  <c r="Q9" i="2" a="1"/>
  <c r="Q9" i="2" s="1"/>
  <c r="Q17" i="2" a="1"/>
  <c r="Q17" i="2" s="1"/>
  <c r="Q25" i="2" a="1"/>
  <c r="Q25" i="2" s="1"/>
  <c r="Q33" i="2" a="1"/>
  <c r="Q33" i="2" s="1"/>
  <c r="Q41" i="2" a="1"/>
  <c r="Q41" i="2" s="1"/>
  <c r="Q49" i="2" a="1"/>
  <c r="Q49" i="2" s="1"/>
  <c r="Q57" i="2" a="1"/>
  <c r="Q57" i="2" s="1"/>
  <c r="Q65" i="2" a="1"/>
  <c r="Q65" i="2" s="1"/>
  <c r="Q73" i="2" a="1"/>
  <c r="Q73" i="2" s="1"/>
  <c r="Q81" i="2" a="1"/>
  <c r="Q81" i="2" s="1"/>
  <c r="Q89" i="2" a="1"/>
  <c r="Q89" i="2" s="1"/>
  <c r="Q97" i="2" a="1"/>
  <c r="Q97" i="2" s="1"/>
  <c r="Q105" i="2" a="1"/>
  <c r="Q105" i="2" s="1"/>
  <c r="Q113" i="2" a="1"/>
  <c r="Q113" i="2" s="1"/>
  <c r="P4" i="2" a="1"/>
  <c r="P4" i="2" s="1"/>
  <c r="P12" i="2" a="1"/>
  <c r="P12" i="2" s="1"/>
  <c r="P20" i="2" a="1"/>
  <c r="P20" i="2" s="1"/>
  <c r="P28" i="2" a="1"/>
  <c r="P28" i="2" s="1"/>
  <c r="P36" i="2" a="1"/>
  <c r="P36" i="2" s="1"/>
  <c r="P44" i="2" a="1"/>
  <c r="P44" i="2" s="1"/>
  <c r="P52" i="2" a="1"/>
  <c r="P52" i="2" s="1"/>
  <c r="P60" i="2" a="1"/>
  <c r="P60" i="2" s="1"/>
  <c r="P68" i="2" a="1"/>
  <c r="P68" i="2" s="1"/>
  <c r="P76" i="2" a="1"/>
  <c r="P76" i="2" s="1"/>
  <c r="P84" i="2" a="1"/>
  <c r="P84" i="2" s="1"/>
  <c r="P92" i="2" a="1"/>
  <c r="P92" i="2" s="1"/>
  <c r="P100" i="2" a="1"/>
  <c r="P100" i="2" s="1"/>
  <c r="P117" i="2" a="1"/>
  <c r="P117" i="2" s="1"/>
  <c r="R57" i="2" a="1"/>
  <c r="R57" i="2" s="1"/>
  <c r="R97" i="2" a="1"/>
  <c r="R97" i="2" s="1"/>
  <c r="Q20" i="2" a="1"/>
  <c r="Q20" i="2" s="1"/>
  <c r="Q76" i="2" a="1"/>
  <c r="Q76" i="2" s="1"/>
  <c r="Q116" i="2" a="1"/>
  <c r="Q116" i="2" s="1"/>
  <c r="P39" i="2" a="1"/>
  <c r="P39" i="2" s="1"/>
  <c r="P87" i="2" a="1"/>
  <c r="P87" i="2" s="1"/>
  <c r="O2" i="2" a="1"/>
  <c r="O2" i="2" s="1"/>
  <c r="P73" i="2" a="1"/>
  <c r="P73" i="2" s="1"/>
  <c r="R7" i="2" a="1"/>
  <c r="R7" i="2" s="1"/>
  <c r="R15" i="2" a="1"/>
  <c r="R15" i="2" s="1"/>
  <c r="R23" i="2" a="1"/>
  <c r="R23" i="2" s="1"/>
  <c r="R31" i="2" a="1"/>
  <c r="R31" i="2" s="1"/>
  <c r="R39" i="2" a="1"/>
  <c r="R39" i="2" s="1"/>
  <c r="R47" i="2" a="1"/>
  <c r="R47" i="2" s="1"/>
  <c r="R55" i="2" a="1"/>
  <c r="R55" i="2" s="1"/>
  <c r="R63" i="2" a="1"/>
  <c r="R63" i="2" s="1"/>
  <c r="R71" i="2" a="1"/>
  <c r="R71" i="2" s="1"/>
  <c r="R79" i="2" a="1"/>
  <c r="R79" i="2" s="1"/>
  <c r="R87" i="2" a="1"/>
  <c r="R87" i="2" s="1"/>
  <c r="R95" i="2" a="1"/>
  <c r="R95" i="2" s="1"/>
  <c r="R103" i="2" a="1"/>
  <c r="R103" i="2" s="1"/>
  <c r="R111" i="2" a="1"/>
  <c r="R111" i="2" s="1"/>
  <c r="Q2" i="2" a="1"/>
  <c r="Q2" i="2" s="1"/>
  <c r="Q10" i="2" a="1"/>
  <c r="Q10" i="2" s="1"/>
  <c r="Q18" i="2" a="1"/>
  <c r="Q18" i="2" s="1"/>
  <c r="Q26" i="2" a="1"/>
  <c r="Q26" i="2" s="1"/>
  <c r="Q34" i="2" a="1"/>
  <c r="Q34" i="2" s="1"/>
  <c r="Q42" i="2" a="1"/>
  <c r="Q42" i="2" s="1"/>
  <c r="Q50" i="2" a="1"/>
  <c r="Q50" i="2" s="1"/>
  <c r="Q58" i="2" a="1"/>
  <c r="Q58" i="2" s="1"/>
  <c r="Q66" i="2" a="1"/>
  <c r="Q66" i="2" s="1"/>
  <c r="Q74" i="2" a="1"/>
  <c r="Q74" i="2" s="1"/>
  <c r="Q82" i="2" a="1"/>
  <c r="Q82" i="2" s="1"/>
  <c r="Q90" i="2" a="1"/>
  <c r="Q90" i="2" s="1"/>
  <c r="Q98" i="2" a="1"/>
  <c r="Q98" i="2" s="1"/>
  <c r="Q106" i="2" a="1"/>
  <c r="Q106" i="2" s="1"/>
  <c r="Q114" i="2" a="1"/>
  <c r="Q114" i="2" s="1"/>
  <c r="P5" i="2" a="1"/>
  <c r="P5" i="2" s="1"/>
  <c r="P13" i="2" a="1"/>
  <c r="P13" i="2" s="1"/>
  <c r="P21" i="2" a="1"/>
  <c r="P21" i="2" s="1"/>
  <c r="P29" i="2" a="1"/>
  <c r="P29" i="2" s="1"/>
  <c r="P37" i="2" a="1"/>
  <c r="P37" i="2" s="1"/>
  <c r="P45" i="2" a="1"/>
  <c r="P45" i="2" s="1"/>
  <c r="P53" i="2" a="1"/>
  <c r="P53" i="2" s="1"/>
  <c r="P61" i="2" a="1"/>
  <c r="P61" i="2" s="1"/>
  <c r="P69" i="2" a="1"/>
  <c r="P69" i="2" s="1"/>
  <c r="P77" i="2" a="1"/>
  <c r="P77" i="2" s="1"/>
  <c r="P85" i="2" a="1"/>
  <c r="P85" i="2" s="1"/>
  <c r="P93" i="2" a="1"/>
  <c r="P93" i="2" s="1"/>
  <c r="P101" i="2" a="1"/>
  <c r="P101" i="2" s="1"/>
  <c r="P109" i="2" a="1"/>
  <c r="P109" i="2" s="1"/>
  <c r="R33" i="2" a="1"/>
  <c r="R33" i="2" s="1"/>
  <c r="R73" i="2" a="1"/>
  <c r="R73" i="2" s="1"/>
  <c r="Q4" i="2" a="1"/>
  <c r="Q4" i="2" s="1"/>
  <c r="Q44" i="2" a="1"/>
  <c r="Q44" i="2" s="1"/>
  <c r="Q84" i="2" a="1"/>
  <c r="Q84" i="2" s="1"/>
  <c r="P7" i="2" a="1"/>
  <c r="P7" i="2" s="1"/>
  <c r="P47" i="2" a="1"/>
  <c r="P47" i="2" s="1"/>
  <c r="P79" i="2" a="1"/>
  <c r="P79" i="2" s="1"/>
  <c r="P57" i="2" a="1"/>
  <c r="P57" i="2" s="1"/>
  <c r="R8" i="2" a="1"/>
  <c r="R8" i="2" s="1"/>
  <c r="R16" i="2" a="1"/>
  <c r="R16" i="2" s="1"/>
  <c r="R24" i="2" a="1"/>
  <c r="R24" i="2" s="1"/>
  <c r="R32" i="2" a="1"/>
  <c r="R32" i="2" s="1"/>
  <c r="R40" i="2" a="1"/>
  <c r="R40" i="2" s="1"/>
  <c r="R48" i="2" a="1"/>
  <c r="R48" i="2" s="1"/>
  <c r="R56" i="2" a="1"/>
  <c r="R56" i="2" s="1"/>
  <c r="R64" i="2" a="1"/>
  <c r="R64" i="2" s="1"/>
  <c r="R72" i="2" a="1"/>
  <c r="R72" i="2" s="1"/>
  <c r="R80" i="2" a="1"/>
  <c r="R80" i="2" s="1"/>
  <c r="R88" i="2" a="1"/>
  <c r="R88" i="2" s="1"/>
  <c r="R96" i="2" a="1"/>
  <c r="R96" i="2" s="1"/>
  <c r="R104" i="2" a="1"/>
  <c r="R104" i="2" s="1"/>
  <c r="R112" i="2" a="1"/>
  <c r="R112" i="2" s="1"/>
  <c r="Q3" i="2" a="1"/>
  <c r="Q3" i="2" s="1"/>
  <c r="Q11" i="2" a="1"/>
  <c r="Q11" i="2" s="1"/>
  <c r="Q19" i="2" a="1"/>
  <c r="Q19" i="2" s="1"/>
  <c r="Q27" i="2" a="1"/>
  <c r="Q27" i="2" s="1"/>
  <c r="Q35" i="2" a="1"/>
  <c r="Q35" i="2" s="1"/>
  <c r="Q43" i="2" a="1"/>
  <c r="Q43" i="2" s="1"/>
  <c r="Q51" i="2" a="1"/>
  <c r="Q51" i="2" s="1"/>
  <c r="Q59" i="2" a="1"/>
  <c r="Q59" i="2" s="1"/>
  <c r="Q67" i="2" a="1"/>
  <c r="Q67" i="2" s="1"/>
  <c r="Q75" i="2" a="1"/>
  <c r="Q75" i="2" s="1"/>
  <c r="Q83" i="2" a="1"/>
  <c r="Q83" i="2" s="1"/>
  <c r="Q91" i="2" a="1"/>
  <c r="Q91" i="2" s="1"/>
  <c r="Q99" i="2" a="1"/>
  <c r="Q99" i="2" s="1"/>
  <c r="Q107" i="2" a="1"/>
  <c r="Q107" i="2" s="1"/>
  <c r="Q115" i="2" a="1"/>
  <c r="Q115" i="2" s="1"/>
  <c r="P6" i="2" a="1"/>
  <c r="P6" i="2" s="1"/>
  <c r="P14" i="2" a="1"/>
  <c r="P14" i="2" s="1"/>
  <c r="P22" i="2" a="1"/>
  <c r="P22" i="2" s="1"/>
  <c r="P30" i="2" a="1"/>
  <c r="P30" i="2" s="1"/>
  <c r="P38" i="2" a="1"/>
  <c r="P38" i="2" s="1"/>
  <c r="P46" i="2" a="1"/>
  <c r="P46" i="2" s="1"/>
  <c r="P54" i="2" a="1"/>
  <c r="P54" i="2" s="1"/>
  <c r="P62" i="2" a="1"/>
  <c r="P62" i="2" s="1"/>
  <c r="P70" i="2" a="1"/>
  <c r="P70" i="2" s="1"/>
  <c r="P78" i="2" a="1"/>
  <c r="P78" i="2" s="1"/>
  <c r="P86" i="2" a="1"/>
  <c r="P86" i="2" s="1"/>
  <c r="P94" i="2" a="1"/>
  <c r="P94" i="2" s="1"/>
  <c r="P102" i="2" a="1"/>
  <c r="P102" i="2" s="1"/>
  <c r="P110" i="2" a="1"/>
  <c r="P110" i="2" s="1"/>
  <c r="P118" i="2" a="1"/>
  <c r="P118" i="2" s="1"/>
  <c r="R9" i="2" a="1"/>
  <c r="R9" i="2" s="1"/>
  <c r="R17" i="2" a="1"/>
  <c r="R17" i="2" s="1"/>
  <c r="R49" i="2" a="1"/>
  <c r="R49" i="2" s="1"/>
  <c r="R89" i="2" a="1"/>
  <c r="R89" i="2" s="1"/>
  <c r="Q12" i="2" a="1"/>
  <c r="Q12" i="2" s="1"/>
  <c r="Q52" i="2" a="1"/>
  <c r="Q52" i="2" s="1"/>
  <c r="Q92" i="2" a="1"/>
  <c r="Q92" i="2" s="1"/>
  <c r="P15" i="2" a="1"/>
  <c r="P15" i="2" s="1"/>
  <c r="P55" i="2" a="1"/>
  <c r="P55" i="2" s="1"/>
  <c r="P95" i="2" a="1"/>
  <c r="P95" i="2" s="1"/>
  <c r="P33" i="2" a="1"/>
  <c r="P33" i="2" s="1"/>
  <c r="P81" i="2" a="1"/>
  <c r="P81" i="2" s="1"/>
  <c r="B35" i="1"/>
  <c r="G35" i="1"/>
  <c r="B36" i="1"/>
  <c r="G36" i="1"/>
  <c r="B25" i="1"/>
  <c r="B26" i="1"/>
  <c r="F26" i="1" s="1"/>
  <c r="G25" i="1"/>
  <c r="G26" i="1"/>
  <c r="H26" i="1"/>
  <c r="H25" i="1"/>
  <c r="F25" i="1" l="1"/>
  <c r="I35" i="1"/>
  <c r="I36" i="1"/>
  <c r="D26" i="1"/>
  <c r="I25" i="1"/>
  <c r="D36" i="1"/>
  <c r="I26" i="1"/>
  <c r="D35" i="1"/>
  <c r="D25" i="1"/>
  <c r="G84" i="1" l="1"/>
  <c r="D84" i="1" s="1"/>
  <c r="G85" i="1"/>
  <c r="D85" i="1" s="1"/>
  <c r="G86" i="1"/>
  <c r="D86" i="1" s="1"/>
  <c r="G87" i="1"/>
  <c r="D87" i="1" s="1"/>
  <c r="G91" i="1"/>
  <c r="G92" i="1"/>
  <c r="G93" i="1"/>
  <c r="G94" i="1"/>
  <c r="G95" i="1"/>
  <c r="G98" i="1"/>
  <c r="D98" i="1" s="1"/>
  <c r="G83" i="1"/>
  <c r="D83" i="1" s="1"/>
  <c r="B13" i="1"/>
  <c r="G13" i="1"/>
  <c r="B19" i="1"/>
  <c r="G19" i="1"/>
  <c r="H19" i="1"/>
  <c r="B7" i="1"/>
  <c r="H3" i="2"/>
  <c r="H2" i="2"/>
  <c r="B31" i="1"/>
  <c r="B32" i="1"/>
  <c r="G31" i="1"/>
  <c r="G32" i="1"/>
  <c r="B50" i="1"/>
  <c r="B53" i="1"/>
  <c r="B54" i="1"/>
  <c r="B55" i="1"/>
  <c r="G50" i="1"/>
  <c r="G53" i="1"/>
  <c r="D53" i="1" s="1"/>
  <c r="G54" i="1"/>
  <c r="D54" i="1" s="1"/>
  <c r="G55" i="1"/>
  <c r="H50" i="1"/>
  <c r="H53" i="1"/>
  <c r="H54" i="1"/>
  <c r="H55" i="1"/>
  <c r="J55" i="1"/>
  <c r="A2" i="7"/>
  <c r="B93" i="1"/>
  <c r="B94" i="1"/>
  <c r="B95" i="1"/>
  <c r="B98" i="1"/>
  <c r="F2" i="2"/>
  <c r="F3" i="2"/>
  <c r="F4" i="2"/>
  <c r="H4" i="1" s="1"/>
  <c r="F5" i="2"/>
  <c r="H5" i="1" s="1"/>
  <c r="F6" i="2"/>
  <c r="H6" i="1" s="1"/>
  <c r="F7" i="2"/>
  <c r="F8" i="2"/>
  <c r="F11" i="2"/>
  <c r="F12" i="2"/>
  <c r="F13" i="2"/>
  <c r="F14" i="2"/>
  <c r="H13" i="1" s="1"/>
  <c r="F15" i="2"/>
  <c r="H14" i="1" s="1"/>
  <c r="F21" i="2"/>
  <c r="F22" i="2"/>
  <c r="H35" i="1"/>
  <c r="H72" i="2"/>
  <c r="B4" i="1"/>
  <c r="G4" i="1"/>
  <c r="H4" i="2"/>
  <c r="J4" i="1" s="1"/>
  <c r="H15" i="2"/>
  <c r="J14" i="1" s="1"/>
  <c r="F14" i="1" s="1"/>
  <c r="H11" i="2"/>
  <c r="H12" i="2"/>
  <c r="H13" i="2"/>
  <c r="D50" i="1" l="1"/>
  <c r="D55" i="1"/>
  <c r="I55" i="1"/>
  <c r="F55" i="1"/>
  <c r="I53" i="1"/>
  <c r="F53" i="1"/>
  <c r="I7" i="1"/>
  <c r="I32" i="1"/>
  <c r="I19" i="1"/>
  <c r="F19" i="1"/>
  <c r="I50" i="1"/>
  <c r="F50" i="1"/>
  <c r="I31" i="1"/>
  <c r="I54" i="1"/>
  <c r="F54" i="1"/>
  <c r="D19" i="1"/>
  <c r="H32" i="1"/>
  <c r="H31" i="1"/>
  <c r="F36" i="1"/>
  <c r="H36" i="1"/>
  <c r="F13" i="1"/>
  <c r="I13" i="1"/>
  <c r="F4" i="1"/>
  <c r="I4" i="1"/>
  <c r="D13" i="1"/>
  <c r="D31" i="1"/>
  <c r="D32" i="1"/>
  <c r="D4" i="1"/>
  <c r="J64" i="1"/>
  <c r="J65" i="1"/>
  <c r="J66" i="1"/>
  <c r="J69" i="1"/>
  <c r="J70" i="1"/>
  <c r="J71" i="1"/>
  <c r="H20" i="1"/>
  <c r="H24" i="1"/>
  <c r="H48" i="1"/>
  <c r="H49" i="1"/>
  <c r="H64" i="1"/>
  <c r="H65" i="1"/>
  <c r="H66" i="1"/>
  <c r="H69" i="1"/>
  <c r="H70" i="1"/>
  <c r="H71" i="1"/>
  <c r="G2" i="1"/>
  <c r="G3" i="1"/>
  <c r="G7" i="1"/>
  <c r="G8" i="1"/>
  <c r="G11" i="1"/>
  <c r="G12" i="1"/>
  <c r="G20" i="1"/>
  <c r="G21" i="1"/>
  <c r="G22" i="1"/>
  <c r="G23" i="1"/>
  <c r="G24" i="1"/>
  <c r="G27" i="1"/>
  <c r="G28" i="1"/>
  <c r="G29" i="1"/>
  <c r="G30" i="1"/>
  <c r="G33" i="1"/>
  <c r="G34" i="1"/>
  <c r="G37" i="1"/>
  <c r="G38" i="1"/>
  <c r="G39" i="1"/>
  <c r="G40" i="1"/>
  <c r="G41" i="1"/>
  <c r="G42" i="1"/>
  <c r="G43" i="1"/>
  <c r="G44" i="1"/>
  <c r="G45" i="1"/>
  <c r="G46" i="1"/>
  <c r="G48" i="1"/>
  <c r="G49" i="1"/>
  <c r="G63" i="1"/>
  <c r="G64" i="1"/>
  <c r="G65" i="1"/>
  <c r="G66" i="1"/>
  <c r="G69" i="1"/>
  <c r="G70" i="1"/>
  <c r="G71" i="1"/>
  <c r="H2" i="1"/>
  <c r="H3" i="1"/>
  <c r="H7" i="1"/>
  <c r="H8" i="1"/>
  <c r="H11" i="1"/>
  <c r="H12" i="1"/>
  <c r="H21" i="1"/>
  <c r="H22" i="1"/>
  <c r="H23" i="1"/>
  <c r="H27" i="1"/>
  <c r="H28" i="1"/>
  <c r="H29" i="1"/>
  <c r="H30" i="1"/>
  <c r="H33" i="1"/>
  <c r="H34" i="1"/>
  <c r="H37" i="1"/>
  <c r="H38" i="1"/>
  <c r="H39" i="1"/>
  <c r="H40" i="1"/>
  <c r="H41" i="1"/>
  <c r="H42" i="1"/>
  <c r="H43" i="1"/>
  <c r="H44" i="1"/>
  <c r="H45" i="1"/>
  <c r="H46" i="1"/>
  <c r="H63" i="1"/>
  <c r="L2" i="3" a="1"/>
  <c r="L2" i="3" s="1"/>
  <c r="L3" i="3" a="1"/>
  <c r="L3" i="3" s="1"/>
  <c r="L4" i="3" a="1"/>
  <c r="L4" i="3" s="1"/>
  <c r="L5" i="3" a="1"/>
  <c r="L5" i="3" s="1"/>
  <c r="L6" i="3" a="1"/>
  <c r="L6" i="3" s="1"/>
  <c r="L7" i="3" a="1"/>
  <c r="L7" i="3" s="1"/>
  <c r="L8" i="3" a="1"/>
  <c r="L8" i="3" s="1"/>
  <c r="L9" i="3" a="1"/>
  <c r="L9" i="3" s="1"/>
  <c r="L10" i="3" a="1"/>
  <c r="L10" i="3" s="1"/>
  <c r="L11" i="3" a="1"/>
  <c r="L11" i="3" s="1"/>
  <c r="L12" i="3" a="1"/>
  <c r="L12" i="3" s="1"/>
  <c r="L13" i="3" a="1"/>
  <c r="L13" i="3" s="1"/>
  <c r="L14" i="3" a="1"/>
  <c r="L14" i="3" s="1"/>
  <c r="L15" i="3" a="1"/>
  <c r="L15" i="3" s="1"/>
  <c r="L16" i="3" a="1"/>
  <c r="L16" i="3" s="1"/>
  <c r="L17" i="3" a="1"/>
  <c r="L17" i="3" s="1"/>
  <c r="L18" i="3" a="1"/>
  <c r="L18" i="3" s="1"/>
  <c r="L19" i="3" a="1"/>
  <c r="L19" i="3" s="1"/>
  <c r="L20" i="3" a="1"/>
  <c r="L20" i="3" s="1"/>
  <c r="L21" i="3" a="1"/>
  <c r="L21" i="3" s="1"/>
  <c r="L22" i="3" a="1"/>
  <c r="L22" i="3" s="1"/>
  <c r="L23" i="3" a="1"/>
  <c r="L23" i="3" s="1"/>
  <c r="L24" i="3" a="1"/>
  <c r="L24" i="3" s="1"/>
  <c r="K2" i="3" a="1"/>
  <c r="K2" i="3" s="1"/>
  <c r="K3" i="3" a="1"/>
  <c r="K3" i="3" s="1"/>
  <c r="K4" i="3" a="1"/>
  <c r="K4" i="3" s="1"/>
  <c r="K5" i="3" a="1"/>
  <c r="K5" i="3" s="1"/>
  <c r="K6" i="3" a="1"/>
  <c r="K6" i="3" s="1"/>
  <c r="K7" i="3" a="1"/>
  <c r="K7" i="3" s="1"/>
  <c r="K8" i="3" a="1"/>
  <c r="K8" i="3" s="1"/>
  <c r="K9" i="3" a="1"/>
  <c r="K9" i="3" s="1"/>
  <c r="K10" i="3" a="1"/>
  <c r="K10" i="3" s="1"/>
  <c r="K11" i="3" a="1"/>
  <c r="K11" i="3" s="1"/>
  <c r="K12" i="3" a="1"/>
  <c r="K12" i="3" s="1"/>
  <c r="K13" i="3" a="1"/>
  <c r="K13" i="3" s="1"/>
  <c r="K14" i="3" a="1"/>
  <c r="K14" i="3" s="1"/>
  <c r="K15" i="3" a="1"/>
  <c r="K15" i="3" s="1"/>
  <c r="K16" i="3" a="1"/>
  <c r="K16" i="3" s="1"/>
  <c r="K17" i="3" a="1"/>
  <c r="K17" i="3" s="1"/>
  <c r="K18" i="3" a="1"/>
  <c r="K18" i="3" s="1"/>
  <c r="K19" i="3" a="1"/>
  <c r="K19" i="3" s="1"/>
  <c r="K20" i="3" a="1"/>
  <c r="K20" i="3" s="1"/>
  <c r="K21" i="3" a="1"/>
  <c r="K21" i="3" s="1"/>
  <c r="K22" i="3" a="1"/>
  <c r="K22" i="3" s="1"/>
  <c r="K23" i="3" a="1"/>
  <c r="K23" i="3" s="1"/>
  <c r="K24" i="3" a="1"/>
  <c r="K24" i="3" s="1"/>
  <c r="B27" i="1"/>
  <c r="B23" i="1"/>
  <c r="D71" i="1" l="1"/>
  <c r="F27" i="1"/>
  <c r="F23" i="1"/>
  <c r="I27" i="1"/>
  <c r="I23" i="1"/>
  <c r="D23" i="1"/>
  <c r="D27" i="1"/>
  <c r="B101" i="1"/>
  <c r="J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B2" i="1"/>
  <c r="B3" i="1"/>
  <c r="D7" i="1"/>
  <c r="B8" i="1"/>
  <c r="I8" i="1" s="1"/>
  <c r="B11" i="1"/>
  <c r="D11" i="1" s="1"/>
  <c r="B12" i="1"/>
  <c r="D12" i="1" s="1"/>
  <c r="B20" i="1"/>
  <c r="B21" i="1"/>
  <c r="F21" i="1" s="1"/>
  <c r="B22" i="1"/>
  <c r="F22" i="1" s="1"/>
  <c r="B24" i="1"/>
  <c r="F24" i="1" s="1"/>
  <c r="B28" i="1"/>
  <c r="B29" i="1"/>
  <c r="B30" i="1"/>
  <c r="B33" i="1"/>
  <c r="F33" i="1" s="1"/>
  <c r="B34" i="1"/>
  <c r="F34" i="1" s="1"/>
  <c r="B37" i="1"/>
  <c r="B38" i="1"/>
  <c r="B39" i="1"/>
  <c r="B40" i="1"/>
  <c r="B41" i="1"/>
  <c r="B42" i="1"/>
  <c r="B43" i="1"/>
  <c r="B44" i="1"/>
  <c r="B45" i="1"/>
  <c r="B46" i="1"/>
  <c r="F46" i="1" s="1"/>
  <c r="B48" i="1"/>
  <c r="F48" i="1" s="1"/>
  <c r="B49" i="1"/>
  <c r="F49" i="1" s="1"/>
  <c r="B63" i="1"/>
  <c r="B64" i="1"/>
  <c r="F64" i="1" s="1"/>
  <c r="B65" i="1"/>
  <c r="F65" i="1" s="1"/>
  <c r="B66" i="1"/>
  <c r="B69" i="1"/>
  <c r="F69" i="1" s="1"/>
  <c r="B70" i="1"/>
  <c r="F70" i="1" s="1"/>
  <c r="B71" i="1"/>
  <c r="F71" i="1" s="1"/>
  <c r="J2" i="1"/>
  <c r="J3" i="1"/>
  <c r="H5" i="2"/>
  <c r="H6" i="2"/>
  <c r="H7" i="2"/>
  <c r="H8" i="2"/>
  <c r="H14" i="2"/>
  <c r="H21" i="2"/>
  <c r="J12" i="1"/>
  <c r="H22" i="2"/>
  <c r="J21" i="1"/>
  <c r="J22" i="1"/>
  <c r="F32" i="1"/>
  <c r="J33" i="1"/>
  <c r="J34" i="1"/>
  <c r="F35" i="1"/>
  <c r="J46" i="1"/>
  <c r="H73" i="2"/>
  <c r="H74" i="2"/>
  <c r="H75" i="2"/>
  <c r="H76" i="2"/>
  <c r="H77" i="2"/>
  <c r="J63" i="1"/>
  <c r="A2" i="6"/>
  <c r="B84" i="1"/>
  <c r="B85" i="1"/>
  <c r="B86" i="1"/>
  <c r="B87" i="1"/>
  <c r="B91" i="1"/>
  <c r="B92" i="1"/>
  <c r="B83" i="1"/>
  <c r="B78" i="1"/>
  <c r="D78" i="1"/>
  <c r="D70" i="1" l="1"/>
  <c r="D69" i="1"/>
  <c r="F66" i="1"/>
  <c r="D66" i="1"/>
  <c r="J8" i="1"/>
  <c r="J6" i="1"/>
  <c r="F6" i="1" s="1"/>
  <c r="J11" i="1"/>
  <c r="J13" i="1"/>
  <c r="J7" i="1"/>
  <c r="F7" i="1" s="1"/>
  <c r="J5" i="1"/>
  <c r="F5" i="1" s="1"/>
  <c r="F63" i="1"/>
  <c r="I38" i="1"/>
  <c r="I45" i="1"/>
  <c r="F45" i="1"/>
  <c r="I37" i="1"/>
  <c r="I44" i="1"/>
  <c r="F44" i="1"/>
  <c r="I20" i="1"/>
  <c r="F20" i="1"/>
  <c r="I43" i="1"/>
  <c r="F43" i="1"/>
  <c r="I42" i="1"/>
  <c r="I30" i="1"/>
  <c r="I29" i="1"/>
  <c r="I41" i="1"/>
  <c r="I40" i="1"/>
  <c r="I28" i="1"/>
  <c r="I39" i="1"/>
  <c r="F30" i="1"/>
  <c r="F29" i="1"/>
  <c r="F42" i="1"/>
  <c r="I69" i="1"/>
  <c r="I34" i="1"/>
  <c r="I21" i="1"/>
  <c r="F12" i="1"/>
  <c r="I12" i="1"/>
  <c r="I71" i="1"/>
  <c r="I65" i="1"/>
  <c r="I48" i="1"/>
  <c r="I33" i="1"/>
  <c r="F11" i="1"/>
  <c r="I11" i="1"/>
  <c r="I63" i="1"/>
  <c r="I22" i="1"/>
  <c r="F2" i="1"/>
  <c r="I2" i="1"/>
  <c r="I66" i="1"/>
  <c r="I49" i="1"/>
  <c r="I70" i="1"/>
  <c r="I64" i="1"/>
  <c r="I46" i="1"/>
  <c r="I24" i="1"/>
  <c r="F3" i="1"/>
  <c r="I3" i="1"/>
  <c r="F41" i="1"/>
  <c r="F37" i="1"/>
  <c r="F40" i="1"/>
  <c r="F28" i="1"/>
  <c r="F39" i="1"/>
  <c r="F31" i="1"/>
  <c r="F38" i="1"/>
  <c r="D49" i="1"/>
  <c r="D24" i="1"/>
  <c r="D20" i="1"/>
  <c r="F8" i="1"/>
  <c r="D64" i="1"/>
  <c r="D46" i="1"/>
  <c r="D40" i="1"/>
  <c r="D29" i="1"/>
  <c r="D8" i="1"/>
  <c r="D63" i="1"/>
  <c r="D43" i="1"/>
  <c r="D39" i="1"/>
  <c r="D33" i="1"/>
  <c r="D28" i="1"/>
  <c r="D42" i="1"/>
  <c r="D38" i="1"/>
  <c r="D3" i="1"/>
  <c r="D44" i="1"/>
  <c r="D34" i="1"/>
  <c r="D21" i="1"/>
  <c r="D65" i="1"/>
  <c r="D48" i="1"/>
  <c r="D45" i="1"/>
  <c r="D41" i="1"/>
  <c r="D37" i="1"/>
  <c r="D30" i="1"/>
  <c r="D22" i="1"/>
  <c r="D2" i="1"/>
  <c r="M4" i="2" a="1"/>
  <c r="M4" i="2" s="1"/>
  <c r="M8" i="2" a="1"/>
  <c r="M8" i="2" s="1"/>
  <c r="M12" i="2" a="1"/>
  <c r="M12" i="2" s="1"/>
  <c r="M16" i="2" a="1"/>
  <c r="M16" i="2" s="1"/>
  <c r="M20" i="2" a="1"/>
  <c r="M20" i="2" s="1"/>
  <c r="M24" i="2" a="1"/>
  <c r="M24" i="2" s="1"/>
  <c r="M28" i="2" a="1"/>
  <c r="M28" i="2" s="1"/>
  <c r="M32" i="2" a="1"/>
  <c r="M32" i="2" s="1"/>
  <c r="M36" i="2" a="1"/>
  <c r="M36" i="2" s="1"/>
  <c r="M40" i="2" a="1"/>
  <c r="M40" i="2" s="1"/>
  <c r="M44" i="2" a="1"/>
  <c r="M44" i="2" s="1"/>
  <c r="M48" i="2" a="1"/>
  <c r="M48" i="2" s="1"/>
  <c r="M52" i="2" a="1"/>
  <c r="M52" i="2" s="1"/>
  <c r="M56" i="2" a="1"/>
  <c r="M56" i="2" s="1"/>
  <c r="M60" i="2" a="1"/>
  <c r="M60" i="2" s="1"/>
  <c r="M64" i="2" a="1"/>
  <c r="M64" i="2" s="1"/>
  <c r="M68" i="2" a="1"/>
  <c r="M68" i="2" s="1"/>
  <c r="M72" i="2" a="1"/>
  <c r="M72" i="2" s="1"/>
  <c r="M76" i="2" a="1"/>
  <c r="M76" i="2" s="1"/>
  <c r="M80" i="2" a="1"/>
  <c r="M80" i="2" s="1"/>
  <c r="M84" i="2" a="1"/>
  <c r="M84" i="2" s="1"/>
  <c r="M88" i="2" a="1"/>
  <c r="M88" i="2" s="1"/>
  <c r="M92" i="2" a="1"/>
  <c r="M92" i="2" s="1"/>
  <c r="M96" i="2" a="1"/>
  <c r="M96" i="2" s="1"/>
  <c r="M100" i="2" a="1"/>
  <c r="M100" i="2" s="1"/>
  <c r="M104" i="2" a="1"/>
  <c r="M104" i="2" s="1"/>
  <c r="M112" i="2" a="1"/>
  <c r="M112" i="2" s="1"/>
  <c r="M50" i="2" a="1"/>
  <c r="M50" i="2" s="1"/>
  <c r="M66" i="2" a="1"/>
  <c r="M66" i="2" s="1"/>
  <c r="M82" i="2" a="1"/>
  <c r="M82" i="2" s="1"/>
  <c r="M98" i="2" a="1"/>
  <c r="M98" i="2" s="1"/>
  <c r="M114" i="2" a="1"/>
  <c r="M114" i="2" s="1"/>
  <c r="M5" i="2" a="1"/>
  <c r="M5" i="2" s="1"/>
  <c r="M9" i="2" a="1"/>
  <c r="M9" i="2" s="1"/>
  <c r="M13" i="2" a="1"/>
  <c r="M13" i="2" s="1"/>
  <c r="M17" i="2" a="1"/>
  <c r="M17" i="2" s="1"/>
  <c r="M21" i="2" a="1"/>
  <c r="M21" i="2" s="1"/>
  <c r="M25" i="2" a="1"/>
  <c r="M25" i="2" s="1"/>
  <c r="M29" i="2" a="1"/>
  <c r="M29" i="2" s="1"/>
  <c r="M33" i="2" a="1"/>
  <c r="M33" i="2" s="1"/>
  <c r="M37" i="2" a="1"/>
  <c r="M37" i="2" s="1"/>
  <c r="M41" i="2" a="1"/>
  <c r="M41" i="2" s="1"/>
  <c r="M45" i="2" a="1"/>
  <c r="M45" i="2" s="1"/>
  <c r="M49" i="2" a="1"/>
  <c r="M49" i="2" s="1"/>
  <c r="M53" i="2" a="1"/>
  <c r="M53" i="2" s="1"/>
  <c r="M57" i="2" a="1"/>
  <c r="M57" i="2" s="1"/>
  <c r="M61" i="2" a="1"/>
  <c r="M61" i="2" s="1"/>
  <c r="M65" i="2" a="1"/>
  <c r="M65" i="2" s="1"/>
  <c r="M69" i="2" a="1"/>
  <c r="M69" i="2" s="1"/>
  <c r="M73" i="2" a="1"/>
  <c r="M73" i="2" s="1"/>
  <c r="M77" i="2" a="1"/>
  <c r="M77" i="2" s="1"/>
  <c r="M81" i="2" a="1"/>
  <c r="M81" i="2" s="1"/>
  <c r="M85" i="2" a="1"/>
  <c r="M85" i="2" s="1"/>
  <c r="M89" i="2" a="1"/>
  <c r="M89" i="2" s="1"/>
  <c r="M93" i="2" a="1"/>
  <c r="M93" i="2" s="1"/>
  <c r="M97" i="2" a="1"/>
  <c r="M97" i="2" s="1"/>
  <c r="M101" i="2" a="1"/>
  <c r="M101" i="2" s="1"/>
  <c r="M105" i="2" a="1"/>
  <c r="M105" i="2" s="1"/>
  <c r="M109" i="2" a="1"/>
  <c r="M109" i="2" s="1"/>
  <c r="M113" i="2" a="1"/>
  <c r="M113" i="2" s="1"/>
  <c r="M117" i="2" a="1"/>
  <c r="M117" i="2" s="1"/>
  <c r="M46" i="2" a="1"/>
  <c r="M46" i="2" s="1"/>
  <c r="M62" i="2" a="1"/>
  <c r="M62" i="2" s="1"/>
  <c r="M78" i="2" a="1"/>
  <c r="M78" i="2" s="1"/>
  <c r="M94" i="2" a="1"/>
  <c r="M94" i="2" s="1"/>
  <c r="M110" i="2" a="1"/>
  <c r="M110" i="2" s="1"/>
  <c r="M2" i="2" a="1"/>
  <c r="M2" i="2" s="1"/>
  <c r="M6" i="2" a="1"/>
  <c r="M6" i="2" s="1"/>
  <c r="M10" i="2" a="1"/>
  <c r="M10" i="2" s="1"/>
  <c r="M14" i="2" a="1"/>
  <c r="M14" i="2" s="1"/>
  <c r="M18" i="2" a="1"/>
  <c r="M18" i="2" s="1"/>
  <c r="M22" i="2" a="1"/>
  <c r="M22" i="2" s="1"/>
  <c r="M26" i="2" a="1"/>
  <c r="M26" i="2" s="1"/>
  <c r="M30" i="2" a="1"/>
  <c r="M30" i="2" s="1"/>
  <c r="M34" i="2" a="1"/>
  <c r="M34" i="2" s="1"/>
  <c r="M42" i="2" a="1"/>
  <c r="M42" i="2" s="1"/>
  <c r="M58" i="2" a="1"/>
  <c r="M58" i="2" s="1"/>
  <c r="M74" i="2" a="1"/>
  <c r="M74" i="2" s="1"/>
  <c r="M90" i="2" a="1"/>
  <c r="M90" i="2" s="1"/>
  <c r="M106" i="2" a="1"/>
  <c r="M106" i="2" s="1"/>
  <c r="M3" i="2" a="1"/>
  <c r="M3" i="2" s="1"/>
  <c r="M7" i="2" a="1"/>
  <c r="M7" i="2" s="1"/>
  <c r="M11" i="2" a="1"/>
  <c r="M11" i="2" s="1"/>
  <c r="M15" i="2" a="1"/>
  <c r="M15" i="2" s="1"/>
  <c r="M19" i="2" a="1"/>
  <c r="M19" i="2" s="1"/>
  <c r="M23" i="2" a="1"/>
  <c r="M23" i="2" s="1"/>
  <c r="M27" i="2" a="1"/>
  <c r="M27" i="2" s="1"/>
  <c r="M31" i="2" a="1"/>
  <c r="M31" i="2" s="1"/>
  <c r="M35" i="2" a="1"/>
  <c r="M35" i="2" s="1"/>
  <c r="M39" i="2" a="1"/>
  <c r="M39" i="2" s="1"/>
  <c r="M43" i="2" a="1"/>
  <c r="M43" i="2" s="1"/>
  <c r="M47" i="2" a="1"/>
  <c r="M47" i="2" s="1"/>
  <c r="M51" i="2" a="1"/>
  <c r="M51" i="2" s="1"/>
  <c r="M55" i="2" a="1"/>
  <c r="M55" i="2" s="1"/>
  <c r="M59" i="2" a="1"/>
  <c r="M59" i="2" s="1"/>
  <c r="M63" i="2" a="1"/>
  <c r="M63" i="2" s="1"/>
  <c r="M67" i="2" a="1"/>
  <c r="M67" i="2" s="1"/>
  <c r="M71" i="2" a="1"/>
  <c r="M71" i="2" s="1"/>
  <c r="M75" i="2" a="1"/>
  <c r="M75" i="2" s="1"/>
  <c r="M79" i="2" a="1"/>
  <c r="M79" i="2" s="1"/>
  <c r="M83" i="2" a="1"/>
  <c r="M83" i="2" s="1"/>
  <c r="M87" i="2" a="1"/>
  <c r="M87" i="2" s="1"/>
  <c r="M91" i="2" a="1"/>
  <c r="M91" i="2" s="1"/>
  <c r="M95" i="2" a="1"/>
  <c r="M95" i="2" s="1"/>
  <c r="M99" i="2" a="1"/>
  <c r="M99" i="2" s="1"/>
  <c r="M103" i="2" a="1"/>
  <c r="M103" i="2" s="1"/>
  <c r="M107" i="2" a="1"/>
  <c r="M107" i="2" s="1"/>
  <c r="M111" i="2" a="1"/>
  <c r="M111" i="2" s="1"/>
  <c r="M115" i="2" a="1"/>
  <c r="M115" i="2" s="1"/>
  <c r="M108" i="2" a="1"/>
  <c r="M108" i="2" s="1"/>
  <c r="M116" i="2" a="1"/>
  <c r="M116" i="2" s="1"/>
  <c r="M38" i="2" a="1"/>
  <c r="M38" i="2" s="1"/>
  <c r="M54" i="2" a="1"/>
  <c r="M54" i="2" s="1"/>
  <c r="M70" i="2" a="1"/>
  <c r="M70" i="2" s="1"/>
  <c r="M86" i="2" a="1"/>
  <c r="M86" i="2" s="1"/>
  <c r="M102" i="2" a="1"/>
  <c r="M102" i="2" s="1"/>
  <c r="M118" i="2" a="1"/>
  <c r="M118" i="2" s="1"/>
  <c r="Z3" i="2" a="1"/>
  <c r="Z3" i="2" s="1"/>
  <c r="Z7" i="2" a="1"/>
  <c r="Z7" i="2" s="1"/>
  <c r="Z11" i="2" a="1"/>
  <c r="Z11" i="2" s="1"/>
  <c r="Z15" i="2" a="1"/>
  <c r="Z15" i="2" s="1"/>
  <c r="Z19" i="2" a="1"/>
  <c r="Z19" i="2" s="1"/>
  <c r="Z23" i="2" a="1"/>
  <c r="Z23" i="2" s="1"/>
  <c r="Z27" i="2" a="1"/>
  <c r="Z27" i="2" s="1"/>
  <c r="Z31" i="2" a="1"/>
  <c r="Z31" i="2" s="1"/>
  <c r="Z35" i="2" a="1"/>
  <c r="Z35" i="2" s="1"/>
  <c r="Z39" i="2" a="1"/>
  <c r="Z39" i="2" s="1"/>
  <c r="Z43" i="2" a="1"/>
  <c r="Z43" i="2" s="1"/>
  <c r="Z47" i="2" a="1"/>
  <c r="Z47" i="2" s="1"/>
  <c r="Z51" i="2" a="1"/>
  <c r="Z51" i="2" s="1"/>
  <c r="Z55" i="2" a="1"/>
  <c r="Z55" i="2" s="1"/>
  <c r="Z59" i="2" a="1"/>
  <c r="Z59" i="2" s="1"/>
  <c r="Z63" i="2" a="1"/>
  <c r="Z63" i="2" s="1"/>
  <c r="Z67" i="2" a="1"/>
  <c r="Z67" i="2" s="1"/>
  <c r="Z71" i="2" a="1"/>
  <c r="Z71" i="2" s="1"/>
  <c r="Z75" i="2" a="1"/>
  <c r="Z75" i="2" s="1"/>
  <c r="Z79" i="2" a="1"/>
  <c r="Z79" i="2" s="1"/>
  <c r="Z83" i="2" a="1"/>
  <c r="Z83" i="2" s="1"/>
  <c r="Z87" i="2" a="1"/>
  <c r="Z87" i="2" s="1"/>
  <c r="Z91" i="2" a="1"/>
  <c r="Z91" i="2" s="1"/>
  <c r="Z95" i="2" a="1"/>
  <c r="Z95" i="2" s="1"/>
  <c r="Z99" i="2" a="1"/>
  <c r="Z99" i="2" s="1"/>
  <c r="Z103" i="2" a="1"/>
  <c r="Z103" i="2" s="1"/>
  <c r="Z107" i="2" a="1"/>
  <c r="Z107" i="2" s="1"/>
  <c r="Z111" i="2" a="1"/>
  <c r="Z111" i="2" s="1"/>
  <c r="Z115" i="2" a="1"/>
  <c r="Z115" i="2" s="1"/>
  <c r="W6" i="2" a="1"/>
  <c r="W6" i="2" s="1"/>
  <c r="W10" i="2" a="1"/>
  <c r="W10" i="2" s="1"/>
  <c r="W14" i="2" a="1"/>
  <c r="W14" i="2" s="1"/>
  <c r="W18" i="2" a="1"/>
  <c r="W18" i="2" s="1"/>
  <c r="W22" i="2" a="1"/>
  <c r="W22" i="2" s="1"/>
  <c r="W26" i="2" a="1"/>
  <c r="W26" i="2" s="1"/>
  <c r="W30" i="2" a="1"/>
  <c r="W30" i="2" s="1"/>
  <c r="W34" i="2" a="1"/>
  <c r="W34" i="2" s="1"/>
  <c r="W38" i="2" a="1"/>
  <c r="W38" i="2" s="1"/>
  <c r="W42" i="2" a="1"/>
  <c r="W42" i="2" s="1"/>
  <c r="W46" i="2" a="1"/>
  <c r="W46" i="2" s="1"/>
  <c r="W50" i="2" a="1"/>
  <c r="W50" i="2" s="1"/>
  <c r="W54" i="2" a="1"/>
  <c r="W54" i="2" s="1"/>
  <c r="W58" i="2" a="1"/>
  <c r="W58" i="2" s="1"/>
  <c r="W62" i="2" a="1"/>
  <c r="W62" i="2" s="1"/>
  <c r="W66" i="2" a="1"/>
  <c r="W66" i="2" s="1"/>
  <c r="W70" i="2" a="1"/>
  <c r="W70" i="2" s="1"/>
  <c r="W74" i="2" a="1"/>
  <c r="W74" i="2" s="1"/>
  <c r="W78" i="2" a="1"/>
  <c r="W78" i="2" s="1"/>
  <c r="W82" i="2" a="1"/>
  <c r="W82" i="2" s="1"/>
  <c r="W86" i="2" a="1"/>
  <c r="W86" i="2" s="1"/>
  <c r="W90" i="2" a="1"/>
  <c r="W90" i="2" s="1"/>
  <c r="W94" i="2" a="1"/>
  <c r="W94" i="2" s="1"/>
  <c r="W98" i="2" a="1"/>
  <c r="W98" i="2" s="1"/>
  <c r="W102" i="2" a="1"/>
  <c r="W102" i="2" s="1"/>
  <c r="W106" i="2" a="1"/>
  <c r="W106" i="2" s="1"/>
  <c r="W110" i="2" a="1"/>
  <c r="W110" i="2" s="1"/>
  <c r="W114" i="2" a="1"/>
  <c r="W114" i="2" s="1"/>
  <c r="W118" i="2" a="1"/>
  <c r="W118" i="2" s="1"/>
  <c r="V5" i="2" a="1"/>
  <c r="V5" i="2" s="1"/>
  <c r="V9" i="2" a="1"/>
  <c r="V9" i="2" s="1"/>
  <c r="V13" i="2" a="1"/>
  <c r="V13" i="2" s="1"/>
  <c r="V17" i="2" a="1"/>
  <c r="V17" i="2" s="1"/>
  <c r="V21" i="2" a="1"/>
  <c r="V21" i="2" s="1"/>
  <c r="V25" i="2" a="1"/>
  <c r="V25" i="2" s="1"/>
  <c r="V29" i="2" a="1"/>
  <c r="V29" i="2" s="1"/>
  <c r="V33" i="2" a="1"/>
  <c r="V33" i="2" s="1"/>
  <c r="V37" i="2" a="1"/>
  <c r="V37" i="2" s="1"/>
  <c r="V41" i="2" a="1"/>
  <c r="V41" i="2" s="1"/>
  <c r="V45" i="2" a="1"/>
  <c r="V45" i="2" s="1"/>
  <c r="V49" i="2" a="1"/>
  <c r="V49" i="2" s="1"/>
  <c r="V53" i="2" a="1"/>
  <c r="V53" i="2" s="1"/>
  <c r="V57" i="2" a="1"/>
  <c r="V57" i="2" s="1"/>
  <c r="V61" i="2" a="1"/>
  <c r="V61" i="2" s="1"/>
  <c r="V65" i="2" a="1"/>
  <c r="V65" i="2" s="1"/>
  <c r="V69" i="2" a="1"/>
  <c r="V69" i="2" s="1"/>
  <c r="V73" i="2" a="1"/>
  <c r="V73" i="2" s="1"/>
  <c r="V77" i="2" a="1"/>
  <c r="V77" i="2" s="1"/>
  <c r="V81" i="2" a="1"/>
  <c r="V81" i="2" s="1"/>
  <c r="Z4" i="2" a="1"/>
  <c r="Z4" i="2" s="1"/>
  <c r="Z8" i="2" a="1"/>
  <c r="Z8" i="2" s="1"/>
  <c r="Z12" i="2" a="1"/>
  <c r="Z12" i="2" s="1"/>
  <c r="Z16" i="2" a="1"/>
  <c r="Z16" i="2" s="1"/>
  <c r="Z20" i="2" a="1"/>
  <c r="Z20" i="2" s="1"/>
  <c r="Z24" i="2" a="1"/>
  <c r="Z24" i="2" s="1"/>
  <c r="Z28" i="2" a="1"/>
  <c r="Z28" i="2" s="1"/>
  <c r="Z32" i="2" a="1"/>
  <c r="Z32" i="2" s="1"/>
  <c r="Z36" i="2" a="1"/>
  <c r="Z36" i="2" s="1"/>
  <c r="Z40" i="2" a="1"/>
  <c r="Z40" i="2" s="1"/>
  <c r="Z44" i="2" a="1"/>
  <c r="Z44" i="2" s="1"/>
  <c r="Z48" i="2" a="1"/>
  <c r="Z48" i="2" s="1"/>
  <c r="Z52" i="2" a="1"/>
  <c r="Z52" i="2" s="1"/>
  <c r="Z56" i="2" a="1"/>
  <c r="Z56" i="2" s="1"/>
  <c r="Z60" i="2" a="1"/>
  <c r="Z60" i="2" s="1"/>
  <c r="Z64" i="2" a="1"/>
  <c r="Z64" i="2" s="1"/>
  <c r="Z68" i="2" a="1"/>
  <c r="Z68" i="2" s="1"/>
  <c r="Z72" i="2" a="1"/>
  <c r="Z72" i="2" s="1"/>
  <c r="Z76" i="2" a="1"/>
  <c r="Z76" i="2" s="1"/>
  <c r="Z80" i="2" a="1"/>
  <c r="Z80" i="2" s="1"/>
  <c r="Z84" i="2" a="1"/>
  <c r="Z84" i="2" s="1"/>
  <c r="Z88" i="2" a="1"/>
  <c r="Z88" i="2" s="1"/>
  <c r="Z92" i="2" a="1"/>
  <c r="Z92" i="2" s="1"/>
  <c r="Z96" i="2" a="1"/>
  <c r="Z96" i="2" s="1"/>
  <c r="Z100" i="2" a="1"/>
  <c r="Z100" i="2" s="1"/>
  <c r="Z104" i="2" a="1"/>
  <c r="Z104" i="2" s="1"/>
  <c r="Z108" i="2" a="1"/>
  <c r="Z108" i="2" s="1"/>
  <c r="Z112" i="2" a="1"/>
  <c r="Z112" i="2" s="1"/>
  <c r="Z116" i="2" a="1"/>
  <c r="Z116" i="2" s="1"/>
  <c r="W3" i="2" a="1"/>
  <c r="W3" i="2" s="1"/>
  <c r="W7" i="2" a="1"/>
  <c r="W7" i="2" s="1"/>
  <c r="W11" i="2" a="1"/>
  <c r="W11" i="2" s="1"/>
  <c r="W15" i="2" a="1"/>
  <c r="W15" i="2" s="1"/>
  <c r="W19" i="2" a="1"/>
  <c r="W19" i="2" s="1"/>
  <c r="W23" i="2" a="1"/>
  <c r="W23" i="2" s="1"/>
  <c r="W27" i="2" a="1"/>
  <c r="W27" i="2" s="1"/>
  <c r="W31" i="2" a="1"/>
  <c r="W31" i="2" s="1"/>
  <c r="W35" i="2" a="1"/>
  <c r="W35" i="2" s="1"/>
  <c r="W39" i="2" a="1"/>
  <c r="W39" i="2" s="1"/>
  <c r="W43" i="2" a="1"/>
  <c r="W43" i="2" s="1"/>
  <c r="W47" i="2" a="1"/>
  <c r="W47" i="2" s="1"/>
  <c r="W51" i="2" a="1"/>
  <c r="W51" i="2" s="1"/>
  <c r="W55" i="2" a="1"/>
  <c r="W55" i="2" s="1"/>
  <c r="W59" i="2" a="1"/>
  <c r="W59" i="2" s="1"/>
  <c r="W63" i="2" a="1"/>
  <c r="W63" i="2" s="1"/>
  <c r="W67" i="2" a="1"/>
  <c r="W67" i="2" s="1"/>
  <c r="W71" i="2" a="1"/>
  <c r="W71" i="2" s="1"/>
  <c r="W75" i="2" a="1"/>
  <c r="W75" i="2" s="1"/>
  <c r="W79" i="2" a="1"/>
  <c r="W79" i="2" s="1"/>
  <c r="W83" i="2" a="1"/>
  <c r="W83" i="2" s="1"/>
  <c r="W87" i="2" a="1"/>
  <c r="W87" i="2" s="1"/>
  <c r="W91" i="2" a="1"/>
  <c r="W91" i="2" s="1"/>
  <c r="W95" i="2" a="1"/>
  <c r="W95" i="2" s="1"/>
  <c r="W99" i="2" a="1"/>
  <c r="W99" i="2" s="1"/>
  <c r="W103" i="2" a="1"/>
  <c r="W103" i="2" s="1"/>
  <c r="W107" i="2" a="1"/>
  <c r="W107" i="2" s="1"/>
  <c r="W111" i="2" a="1"/>
  <c r="W111" i="2" s="1"/>
  <c r="W115" i="2" a="1"/>
  <c r="W115" i="2" s="1"/>
  <c r="V2" i="2" a="1"/>
  <c r="V2" i="2" s="1"/>
  <c r="V6" i="2" a="1"/>
  <c r="V6" i="2" s="1"/>
  <c r="V10" i="2" a="1"/>
  <c r="V10" i="2" s="1"/>
  <c r="V14" i="2" a="1"/>
  <c r="V14" i="2" s="1"/>
  <c r="V18" i="2" a="1"/>
  <c r="V18" i="2" s="1"/>
  <c r="V22" i="2" a="1"/>
  <c r="V22" i="2" s="1"/>
  <c r="V26" i="2" a="1"/>
  <c r="V26" i="2" s="1"/>
  <c r="V30" i="2" a="1"/>
  <c r="V30" i="2" s="1"/>
  <c r="V34" i="2" a="1"/>
  <c r="V34" i="2" s="1"/>
  <c r="V38" i="2" a="1"/>
  <c r="V38" i="2" s="1"/>
  <c r="V42" i="2" a="1"/>
  <c r="V42" i="2" s="1"/>
  <c r="V46" i="2" a="1"/>
  <c r="V46" i="2" s="1"/>
  <c r="V50" i="2" a="1"/>
  <c r="V50" i="2" s="1"/>
  <c r="V54" i="2" a="1"/>
  <c r="V54" i="2" s="1"/>
  <c r="V58" i="2" a="1"/>
  <c r="V58" i="2" s="1"/>
  <c r="V62" i="2" a="1"/>
  <c r="V62" i="2" s="1"/>
  <c r="V66" i="2" a="1"/>
  <c r="V66" i="2" s="1"/>
  <c r="V70" i="2" a="1"/>
  <c r="V70" i="2" s="1"/>
  <c r="V74" i="2" a="1"/>
  <c r="V74" i="2" s="1"/>
  <c r="V78" i="2" a="1"/>
  <c r="V78" i="2" s="1"/>
  <c r="Z5" i="2" a="1"/>
  <c r="Z5" i="2" s="1"/>
  <c r="Z9" i="2" a="1"/>
  <c r="Z9" i="2" s="1"/>
  <c r="Z13" i="2" a="1"/>
  <c r="Z13" i="2" s="1"/>
  <c r="Z17" i="2" a="1"/>
  <c r="Z17" i="2" s="1"/>
  <c r="Z21" i="2" a="1"/>
  <c r="Z21" i="2" s="1"/>
  <c r="Z25" i="2" a="1"/>
  <c r="Z25" i="2" s="1"/>
  <c r="Z29" i="2" a="1"/>
  <c r="Z29" i="2" s="1"/>
  <c r="Z33" i="2" a="1"/>
  <c r="Z33" i="2" s="1"/>
  <c r="Z37" i="2" a="1"/>
  <c r="Z37" i="2" s="1"/>
  <c r="Z41" i="2" a="1"/>
  <c r="Z41" i="2" s="1"/>
  <c r="Z45" i="2" a="1"/>
  <c r="Z45" i="2" s="1"/>
  <c r="Z49" i="2" a="1"/>
  <c r="Z49" i="2" s="1"/>
  <c r="Z53" i="2" a="1"/>
  <c r="Z53" i="2" s="1"/>
  <c r="Z57" i="2" a="1"/>
  <c r="Z57" i="2" s="1"/>
  <c r="Z61" i="2" a="1"/>
  <c r="Z61" i="2" s="1"/>
  <c r="Z65" i="2" a="1"/>
  <c r="Z65" i="2" s="1"/>
  <c r="Z69" i="2" a="1"/>
  <c r="Z69" i="2" s="1"/>
  <c r="Z73" i="2" a="1"/>
  <c r="Z73" i="2" s="1"/>
  <c r="Z77" i="2" a="1"/>
  <c r="Z77" i="2" s="1"/>
  <c r="Z81" i="2" a="1"/>
  <c r="Z81" i="2" s="1"/>
  <c r="Z85" i="2" a="1"/>
  <c r="Z85" i="2" s="1"/>
  <c r="Z89" i="2" a="1"/>
  <c r="Z89" i="2" s="1"/>
  <c r="Z93" i="2" a="1"/>
  <c r="Z93" i="2" s="1"/>
  <c r="Z97" i="2" a="1"/>
  <c r="Z97" i="2" s="1"/>
  <c r="Z101" i="2" a="1"/>
  <c r="Z101" i="2" s="1"/>
  <c r="Z105" i="2" a="1"/>
  <c r="Z105" i="2" s="1"/>
  <c r="Z109" i="2" a="1"/>
  <c r="Z109" i="2" s="1"/>
  <c r="Z113" i="2" a="1"/>
  <c r="Z113" i="2" s="1"/>
  <c r="Z117" i="2" a="1"/>
  <c r="Z117" i="2" s="1"/>
  <c r="W4" i="2" a="1"/>
  <c r="W4" i="2" s="1"/>
  <c r="W8" i="2" a="1"/>
  <c r="W8" i="2" s="1"/>
  <c r="W12" i="2" a="1"/>
  <c r="W12" i="2" s="1"/>
  <c r="W16" i="2" a="1"/>
  <c r="W16" i="2" s="1"/>
  <c r="W20" i="2" a="1"/>
  <c r="W20" i="2" s="1"/>
  <c r="W24" i="2" a="1"/>
  <c r="W24" i="2" s="1"/>
  <c r="W28" i="2" a="1"/>
  <c r="W28" i="2" s="1"/>
  <c r="W32" i="2" a="1"/>
  <c r="W32" i="2" s="1"/>
  <c r="W36" i="2" a="1"/>
  <c r="W36" i="2" s="1"/>
  <c r="W40" i="2" a="1"/>
  <c r="W40" i="2" s="1"/>
  <c r="W44" i="2" a="1"/>
  <c r="W44" i="2" s="1"/>
  <c r="W48" i="2" a="1"/>
  <c r="W48" i="2" s="1"/>
  <c r="W52" i="2" a="1"/>
  <c r="W52" i="2" s="1"/>
  <c r="W56" i="2" a="1"/>
  <c r="W56" i="2" s="1"/>
  <c r="W60" i="2" a="1"/>
  <c r="W60" i="2" s="1"/>
  <c r="W64" i="2" a="1"/>
  <c r="W64" i="2" s="1"/>
  <c r="W68" i="2" a="1"/>
  <c r="W68" i="2" s="1"/>
  <c r="W72" i="2" a="1"/>
  <c r="W72" i="2" s="1"/>
  <c r="W76" i="2" a="1"/>
  <c r="W76" i="2" s="1"/>
  <c r="W80" i="2" a="1"/>
  <c r="W80" i="2" s="1"/>
  <c r="W84" i="2" a="1"/>
  <c r="W84" i="2" s="1"/>
  <c r="W88" i="2" a="1"/>
  <c r="W88" i="2" s="1"/>
  <c r="W92" i="2" a="1"/>
  <c r="W92" i="2" s="1"/>
  <c r="W96" i="2" a="1"/>
  <c r="W96" i="2" s="1"/>
  <c r="W100" i="2" a="1"/>
  <c r="W100" i="2" s="1"/>
  <c r="W104" i="2" a="1"/>
  <c r="W104" i="2" s="1"/>
  <c r="W108" i="2" a="1"/>
  <c r="W108" i="2" s="1"/>
  <c r="W112" i="2" a="1"/>
  <c r="W112" i="2" s="1"/>
  <c r="W116" i="2" a="1"/>
  <c r="W116" i="2" s="1"/>
  <c r="V3" i="2" a="1"/>
  <c r="V3" i="2" s="1"/>
  <c r="V7" i="2" a="1"/>
  <c r="V7" i="2" s="1"/>
  <c r="V11" i="2" a="1"/>
  <c r="V11" i="2" s="1"/>
  <c r="V15" i="2" a="1"/>
  <c r="V15" i="2" s="1"/>
  <c r="V19" i="2" a="1"/>
  <c r="V19" i="2" s="1"/>
  <c r="V23" i="2" a="1"/>
  <c r="V23" i="2" s="1"/>
  <c r="V27" i="2" a="1"/>
  <c r="V27" i="2" s="1"/>
  <c r="V31" i="2" a="1"/>
  <c r="V31" i="2" s="1"/>
  <c r="V35" i="2" a="1"/>
  <c r="V35" i="2" s="1"/>
  <c r="V39" i="2" a="1"/>
  <c r="V39" i="2" s="1"/>
  <c r="V43" i="2" a="1"/>
  <c r="V43" i="2" s="1"/>
  <c r="V47" i="2" a="1"/>
  <c r="V47" i="2" s="1"/>
  <c r="V51" i="2" a="1"/>
  <c r="V51" i="2" s="1"/>
  <c r="V55" i="2" a="1"/>
  <c r="V55" i="2" s="1"/>
  <c r="V59" i="2" a="1"/>
  <c r="V59" i="2" s="1"/>
  <c r="V63" i="2" a="1"/>
  <c r="V63" i="2" s="1"/>
  <c r="V67" i="2" a="1"/>
  <c r="V67" i="2" s="1"/>
  <c r="Z6" i="2" a="1"/>
  <c r="Z6" i="2" s="1"/>
  <c r="Z22" i="2" a="1"/>
  <c r="Z22" i="2" s="1"/>
  <c r="Z38" i="2" a="1"/>
  <c r="Z38" i="2" s="1"/>
  <c r="Z54" i="2" a="1"/>
  <c r="Z54" i="2" s="1"/>
  <c r="Z70" i="2" a="1"/>
  <c r="Z70" i="2" s="1"/>
  <c r="Z86" i="2" a="1"/>
  <c r="Z86" i="2" s="1"/>
  <c r="Z102" i="2" a="1"/>
  <c r="Z102" i="2" s="1"/>
  <c r="Z118" i="2" a="1"/>
  <c r="Z118" i="2" s="1"/>
  <c r="W5" i="2" a="1"/>
  <c r="W5" i="2" s="1"/>
  <c r="W21" i="2" a="1"/>
  <c r="W21" i="2" s="1"/>
  <c r="W37" i="2" a="1"/>
  <c r="W37" i="2" s="1"/>
  <c r="W53" i="2" a="1"/>
  <c r="W53" i="2" s="1"/>
  <c r="W69" i="2" a="1"/>
  <c r="W69" i="2" s="1"/>
  <c r="W85" i="2" a="1"/>
  <c r="W85" i="2" s="1"/>
  <c r="W101" i="2" a="1"/>
  <c r="W101" i="2" s="1"/>
  <c r="W117" i="2" a="1"/>
  <c r="W117" i="2" s="1"/>
  <c r="V4" i="2" a="1"/>
  <c r="V4" i="2" s="1"/>
  <c r="V20" i="2" a="1"/>
  <c r="V20" i="2" s="1"/>
  <c r="V36" i="2" a="1"/>
  <c r="V36" i="2" s="1"/>
  <c r="V52" i="2" a="1"/>
  <c r="V52" i="2" s="1"/>
  <c r="V68" i="2" a="1"/>
  <c r="V68" i="2" s="1"/>
  <c r="V76" i="2" a="1"/>
  <c r="V76" i="2" s="1"/>
  <c r="V83" i="2" a="1"/>
  <c r="V83" i="2" s="1"/>
  <c r="V87" i="2" a="1"/>
  <c r="V87" i="2" s="1"/>
  <c r="V91" i="2" a="1"/>
  <c r="V91" i="2" s="1"/>
  <c r="V95" i="2" a="1"/>
  <c r="V95" i="2" s="1"/>
  <c r="V99" i="2" a="1"/>
  <c r="V99" i="2" s="1"/>
  <c r="V103" i="2" a="1"/>
  <c r="V103" i="2" s="1"/>
  <c r="V107" i="2" a="1"/>
  <c r="V107" i="2" s="1"/>
  <c r="V111" i="2" a="1"/>
  <c r="V111" i="2" s="1"/>
  <c r="V115" i="2" a="1"/>
  <c r="V115" i="2" s="1"/>
  <c r="U2" i="2" a="1"/>
  <c r="U2" i="2" s="1"/>
  <c r="U6" i="2" a="1"/>
  <c r="U6" i="2" s="1"/>
  <c r="U10" i="2" a="1"/>
  <c r="U10" i="2" s="1"/>
  <c r="U14" i="2" a="1"/>
  <c r="U14" i="2" s="1"/>
  <c r="U18" i="2" a="1"/>
  <c r="U18" i="2" s="1"/>
  <c r="U22" i="2" a="1"/>
  <c r="U22" i="2" s="1"/>
  <c r="U26" i="2" a="1"/>
  <c r="U26" i="2" s="1"/>
  <c r="U30" i="2" a="1"/>
  <c r="U30" i="2" s="1"/>
  <c r="U34" i="2" a="1"/>
  <c r="U34" i="2" s="1"/>
  <c r="U38" i="2" a="1"/>
  <c r="U38" i="2" s="1"/>
  <c r="U42" i="2" a="1"/>
  <c r="U42" i="2" s="1"/>
  <c r="U46" i="2" a="1"/>
  <c r="U46" i="2" s="1"/>
  <c r="U50" i="2" a="1"/>
  <c r="U50" i="2" s="1"/>
  <c r="U54" i="2" a="1"/>
  <c r="U54" i="2" s="1"/>
  <c r="U58" i="2" a="1"/>
  <c r="U58" i="2" s="1"/>
  <c r="U62" i="2" a="1"/>
  <c r="U62" i="2" s="1"/>
  <c r="U66" i="2" a="1"/>
  <c r="U66" i="2" s="1"/>
  <c r="U70" i="2" a="1"/>
  <c r="U70" i="2" s="1"/>
  <c r="U74" i="2" a="1"/>
  <c r="U74" i="2" s="1"/>
  <c r="U78" i="2" a="1"/>
  <c r="U78" i="2" s="1"/>
  <c r="U82" i="2" a="1"/>
  <c r="U82" i="2" s="1"/>
  <c r="U86" i="2" a="1"/>
  <c r="U86" i="2" s="1"/>
  <c r="U90" i="2" a="1"/>
  <c r="U90" i="2" s="1"/>
  <c r="U94" i="2" a="1"/>
  <c r="U94" i="2" s="1"/>
  <c r="U98" i="2" a="1"/>
  <c r="U98" i="2" s="1"/>
  <c r="U102" i="2" a="1"/>
  <c r="U102" i="2" s="1"/>
  <c r="U106" i="2" a="1"/>
  <c r="U106" i="2" s="1"/>
  <c r="U110" i="2" a="1"/>
  <c r="U110" i="2" s="1"/>
  <c r="U114" i="2" a="1"/>
  <c r="U114" i="2" s="1"/>
  <c r="U118" i="2" a="1"/>
  <c r="U118" i="2" s="1"/>
  <c r="T5" i="2" a="1"/>
  <c r="T5" i="2" s="1"/>
  <c r="T9" i="2" a="1"/>
  <c r="T9" i="2" s="1"/>
  <c r="T13" i="2" a="1"/>
  <c r="T13" i="2" s="1"/>
  <c r="T17" i="2" a="1"/>
  <c r="T17" i="2" s="1"/>
  <c r="T21" i="2" a="1"/>
  <c r="T21" i="2" s="1"/>
  <c r="T25" i="2" a="1"/>
  <c r="T25" i="2" s="1"/>
  <c r="T29" i="2" a="1"/>
  <c r="T29" i="2" s="1"/>
  <c r="T33" i="2" a="1"/>
  <c r="T33" i="2" s="1"/>
  <c r="T37" i="2" a="1"/>
  <c r="T37" i="2" s="1"/>
  <c r="T41" i="2" a="1"/>
  <c r="T41" i="2" s="1"/>
  <c r="T45" i="2" a="1"/>
  <c r="T45" i="2" s="1"/>
  <c r="Z10" i="2" a="1"/>
  <c r="Z10" i="2" s="1"/>
  <c r="Z26" i="2" a="1"/>
  <c r="Z26" i="2" s="1"/>
  <c r="Z42" i="2" a="1"/>
  <c r="Z42" i="2" s="1"/>
  <c r="Z58" i="2" a="1"/>
  <c r="Z58" i="2" s="1"/>
  <c r="Z74" i="2" a="1"/>
  <c r="Z74" i="2" s="1"/>
  <c r="Z90" i="2" a="1"/>
  <c r="Z90" i="2" s="1"/>
  <c r="Z106" i="2" a="1"/>
  <c r="Z106" i="2" s="1"/>
  <c r="W9" i="2" a="1"/>
  <c r="W9" i="2" s="1"/>
  <c r="W25" i="2" a="1"/>
  <c r="W25" i="2" s="1"/>
  <c r="W41" i="2" a="1"/>
  <c r="W41" i="2" s="1"/>
  <c r="W57" i="2" a="1"/>
  <c r="W57" i="2" s="1"/>
  <c r="W73" i="2" a="1"/>
  <c r="W73" i="2" s="1"/>
  <c r="W89" i="2" a="1"/>
  <c r="W89" i="2" s="1"/>
  <c r="W105" i="2" a="1"/>
  <c r="W105" i="2" s="1"/>
  <c r="V8" i="2" a="1"/>
  <c r="V8" i="2" s="1"/>
  <c r="V24" i="2" a="1"/>
  <c r="V24" i="2" s="1"/>
  <c r="V40" i="2" a="1"/>
  <c r="V40" i="2" s="1"/>
  <c r="V56" i="2" a="1"/>
  <c r="V56" i="2" s="1"/>
  <c r="V71" i="2" a="1"/>
  <c r="V71" i="2" s="1"/>
  <c r="V79" i="2" a="1"/>
  <c r="V79" i="2" s="1"/>
  <c r="V84" i="2" a="1"/>
  <c r="V84" i="2" s="1"/>
  <c r="V88" i="2" a="1"/>
  <c r="V88" i="2" s="1"/>
  <c r="V92" i="2" a="1"/>
  <c r="V92" i="2" s="1"/>
  <c r="V96" i="2" a="1"/>
  <c r="V96" i="2" s="1"/>
  <c r="V100" i="2" a="1"/>
  <c r="V100" i="2" s="1"/>
  <c r="V104" i="2" a="1"/>
  <c r="V104" i="2" s="1"/>
  <c r="V108" i="2" a="1"/>
  <c r="V108" i="2" s="1"/>
  <c r="V112" i="2" a="1"/>
  <c r="V112" i="2" s="1"/>
  <c r="V116" i="2" a="1"/>
  <c r="V116" i="2" s="1"/>
  <c r="U3" i="2" a="1"/>
  <c r="U3" i="2" s="1"/>
  <c r="U7" i="2" a="1"/>
  <c r="U7" i="2" s="1"/>
  <c r="U11" i="2" a="1"/>
  <c r="U11" i="2" s="1"/>
  <c r="U15" i="2" a="1"/>
  <c r="U15" i="2" s="1"/>
  <c r="U19" i="2" a="1"/>
  <c r="U19" i="2" s="1"/>
  <c r="U23" i="2" a="1"/>
  <c r="U23" i="2" s="1"/>
  <c r="U27" i="2" a="1"/>
  <c r="U27" i="2" s="1"/>
  <c r="U31" i="2" a="1"/>
  <c r="U31" i="2" s="1"/>
  <c r="U35" i="2" a="1"/>
  <c r="U35" i="2" s="1"/>
  <c r="U39" i="2" a="1"/>
  <c r="U39" i="2" s="1"/>
  <c r="U43" i="2" a="1"/>
  <c r="U43" i="2" s="1"/>
  <c r="U47" i="2" a="1"/>
  <c r="U47" i="2" s="1"/>
  <c r="U51" i="2" a="1"/>
  <c r="U51" i="2" s="1"/>
  <c r="U55" i="2" a="1"/>
  <c r="U55" i="2" s="1"/>
  <c r="U59" i="2" a="1"/>
  <c r="U59" i="2" s="1"/>
  <c r="U63" i="2" a="1"/>
  <c r="U63" i="2" s="1"/>
  <c r="U67" i="2" a="1"/>
  <c r="U67" i="2" s="1"/>
  <c r="U71" i="2" a="1"/>
  <c r="U71" i="2" s="1"/>
  <c r="U75" i="2" a="1"/>
  <c r="U75" i="2" s="1"/>
  <c r="U79" i="2" a="1"/>
  <c r="U79" i="2" s="1"/>
  <c r="U83" i="2" a="1"/>
  <c r="U83" i="2" s="1"/>
  <c r="U87" i="2" a="1"/>
  <c r="U87" i="2" s="1"/>
  <c r="U91" i="2" a="1"/>
  <c r="U91" i="2" s="1"/>
  <c r="U95" i="2" a="1"/>
  <c r="U95" i="2" s="1"/>
  <c r="U99" i="2" a="1"/>
  <c r="U99" i="2" s="1"/>
  <c r="U103" i="2" a="1"/>
  <c r="U103" i="2" s="1"/>
  <c r="U107" i="2" a="1"/>
  <c r="U107" i="2" s="1"/>
  <c r="U111" i="2" a="1"/>
  <c r="U111" i="2" s="1"/>
  <c r="U115" i="2" a="1"/>
  <c r="U115" i="2" s="1"/>
  <c r="T2" i="2" a="1"/>
  <c r="T2" i="2" s="1"/>
  <c r="T6" i="2" a="1"/>
  <c r="T6" i="2" s="1"/>
  <c r="T10" i="2" a="1"/>
  <c r="T10" i="2" s="1"/>
  <c r="T14" i="2" a="1"/>
  <c r="T14" i="2" s="1"/>
  <c r="T18" i="2" a="1"/>
  <c r="T18" i="2" s="1"/>
  <c r="T22" i="2" a="1"/>
  <c r="T22" i="2" s="1"/>
  <c r="T26" i="2" a="1"/>
  <c r="T26" i="2" s="1"/>
  <c r="T30" i="2" a="1"/>
  <c r="T30" i="2" s="1"/>
  <c r="T34" i="2" a="1"/>
  <c r="T34" i="2" s="1"/>
  <c r="T38" i="2" a="1"/>
  <c r="T38" i="2" s="1"/>
  <c r="T42" i="2" a="1"/>
  <c r="T42" i="2" s="1"/>
  <c r="T46" i="2" a="1"/>
  <c r="T46" i="2" s="1"/>
  <c r="T50" i="2" a="1"/>
  <c r="T50" i="2" s="1"/>
  <c r="T54" i="2" a="1"/>
  <c r="T54" i="2" s="1"/>
  <c r="T58" i="2" a="1"/>
  <c r="T58" i="2" s="1"/>
  <c r="T62" i="2" a="1"/>
  <c r="T62" i="2" s="1"/>
  <c r="T66" i="2" a="1"/>
  <c r="T66" i="2" s="1"/>
  <c r="T70" i="2" a="1"/>
  <c r="T70" i="2" s="1"/>
  <c r="T74" i="2" a="1"/>
  <c r="T74" i="2" s="1"/>
  <c r="Z14" i="2" a="1"/>
  <c r="Z14" i="2" s="1"/>
  <c r="Z30" i="2" a="1"/>
  <c r="Z30" i="2" s="1"/>
  <c r="Z46" i="2" a="1"/>
  <c r="Z46" i="2" s="1"/>
  <c r="Z62" i="2" a="1"/>
  <c r="Z62" i="2" s="1"/>
  <c r="Z78" i="2" a="1"/>
  <c r="Z78" i="2" s="1"/>
  <c r="Z94" i="2" a="1"/>
  <c r="Z94" i="2" s="1"/>
  <c r="Z110" i="2" a="1"/>
  <c r="Z110" i="2" s="1"/>
  <c r="W13" i="2" a="1"/>
  <c r="W13" i="2" s="1"/>
  <c r="W29" i="2" a="1"/>
  <c r="W29" i="2" s="1"/>
  <c r="W45" i="2" a="1"/>
  <c r="W45" i="2" s="1"/>
  <c r="W61" i="2" a="1"/>
  <c r="W61" i="2" s="1"/>
  <c r="W77" i="2" a="1"/>
  <c r="W77" i="2" s="1"/>
  <c r="W93" i="2" a="1"/>
  <c r="W93" i="2" s="1"/>
  <c r="W109" i="2" a="1"/>
  <c r="W109" i="2" s="1"/>
  <c r="V12" i="2" a="1"/>
  <c r="V12" i="2" s="1"/>
  <c r="V28" i="2" a="1"/>
  <c r="V28" i="2" s="1"/>
  <c r="V44" i="2" a="1"/>
  <c r="V44" i="2" s="1"/>
  <c r="V60" i="2" a="1"/>
  <c r="V60" i="2" s="1"/>
  <c r="V72" i="2" a="1"/>
  <c r="V72" i="2" s="1"/>
  <c r="V80" i="2" a="1"/>
  <c r="V80" i="2" s="1"/>
  <c r="V85" i="2" a="1"/>
  <c r="V85" i="2" s="1"/>
  <c r="V89" i="2" a="1"/>
  <c r="V89" i="2" s="1"/>
  <c r="V93" i="2" a="1"/>
  <c r="V93" i="2" s="1"/>
  <c r="V97" i="2" a="1"/>
  <c r="V97" i="2" s="1"/>
  <c r="V101" i="2" a="1"/>
  <c r="V101" i="2" s="1"/>
  <c r="V105" i="2" a="1"/>
  <c r="V105" i="2" s="1"/>
  <c r="V109" i="2" a="1"/>
  <c r="V109" i="2" s="1"/>
  <c r="V113" i="2" a="1"/>
  <c r="V113" i="2" s="1"/>
  <c r="V117" i="2" a="1"/>
  <c r="V117" i="2" s="1"/>
  <c r="U4" i="2" a="1"/>
  <c r="U4" i="2" s="1"/>
  <c r="U8" i="2" a="1"/>
  <c r="U8" i="2" s="1"/>
  <c r="U12" i="2" a="1"/>
  <c r="U12" i="2" s="1"/>
  <c r="U16" i="2" a="1"/>
  <c r="U16" i="2" s="1"/>
  <c r="U20" i="2" a="1"/>
  <c r="U20" i="2" s="1"/>
  <c r="U24" i="2" a="1"/>
  <c r="U24" i="2" s="1"/>
  <c r="U28" i="2" a="1"/>
  <c r="U28" i="2" s="1"/>
  <c r="U32" i="2" a="1"/>
  <c r="U32" i="2" s="1"/>
  <c r="U36" i="2" a="1"/>
  <c r="U36" i="2" s="1"/>
  <c r="U40" i="2" a="1"/>
  <c r="U40" i="2" s="1"/>
  <c r="U44" i="2" a="1"/>
  <c r="U44" i="2" s="1"/>
  <c r="U48" i="2" a="1"/>
  <c r="U48" i="2" s="1"/>
  <c r="U52" i="2" a="1"/>
  <c r="U52" i="2" s="1"/>
  <c r="U56" i="2" a="1"/>
  <c r="U56" i="2" s="1"/>
  <c r="U60" i="2" a="1"/>
  <c r="U60" i="2" s="1"/>
  <c r="U64" i="2" a="1"/>
  <c r="U64" i="2" s="1"/>
  <c r="U68" i="2" a="1"/>
  <c r="U68" i="2" s="1"/>
  <c r="U72" i="2" a="1"/>
  <c r="U72" i="2" s="1"/>
  <c r="U76" i="2" a="1"/>
  <c r="U76" i="2" s="1"/>
  <c r="U80" i="2" a="1"/>
  <c r="U80" i="2" s="1"/>
  <c r="U84" i="2" a="1"/>
  <c r="U84" i="2" s="1"/>
  <c r="U88" i="2" a="1"/>
  <c r="U88" i="2" s="1"/>
  <c r="U92" i="2" a="1"/>
  <c r="U92" i="2" s="1"/>
  <c r="U96" i="2" a="1"/>
  <c r="U96" i="2" s="1"/>
  <c r="U100" i="2" a="1"/>
  <c r="U100" i="2" s="1"/>
  <c r="U104" i="2" a="1"/>
  <c r="U104" i="2" s="1"/>
  <c r="Z18" i="2" a="1"/>
  <c r="Z18" i="2" s="1"/>
  <c r="Z82" i="2" a="1"/>
  <c r="Z82" i="2" s="1"/>
  <c r="W17" i="2" a="1"/>
  <c r="W17" i="2" s="1"/>
  <c r="W81" i="2" a="1"/>
  <c r="W81" i="2" s="1"/>
  <c r="V16" i="2" a="1"/>
  <c r="V16" i="2" s="1"/>
  <c r="V75" i="2" a="1"/>
  <c r="V75" i="2" s="1"/>
  <c r="V94" i="2" a="1"/>
  <c r="V94" i="2" s="1"/>
  <c r="V110" i="2" a="1"/>
  <c r="V110" i="2" s="1"/>
  <c r="U13" i="2" a="1"/>
  <c r="U13" i="2" s="1"/>
  <c r="U29" i="2" a="1"/>
  <c r="U29" i="2" s="1"/>
  <c r="U45" i="2" a="1"/>
  <c r="U45" i="2" s="1"/>
  <c r="U61" i="2" a="1"/>
  <c r="U61" i="2" s="1"/>
  <c r="U77" i="2" a="1"/>
  <c r="U77" i="2" s="1"/>
  <c r="U93" i="2" a="1"/>
  <c r="U93" i="2" s="1"/>
  <c r="U108" i="2" a="1"/>
  <c r="U108" i="2" s="1"/>
  <c r="U116" i="2" a="1"/>
  <c r="U116" i="2" s="1"/>
  <c r="T3" i="2" a="1"/>
  <c r="T3" i="2" s="1"/>
  <c r="T11" i="2" a="1"/>
  <c r="T11" i="2" s="1"/>
  <c r="T19" i="2" a="1"/>
  <c r="T19" i="2" s="1"/>
  <c r="T27" i="2" a="1"/>
  <c r="T27" i="2" s="1"/>
  <c r="T35" i="2" a="1"/>
  <c r="T35" i="2" s="1"/>
  <c r="T43" i="2" a="1"/>
  <c r="T43" i="2" s="1"/>
  <c r="T49" i="2" a="1"/>
  <c r="T49" i="2" s="1"/>
  <c r="T55" i="2" a="1"/>
  <c r="T55" i="2" s="1"/>
  <c r="T60" i="2" a="1"/>
  <c r="T60" i="2" s="1"/>
  <c r="T65" i="2" a="1"/>
  <c r="T65" i="2" s="1"/>
  <c r="T71" i="2" a="1"/>
  <c r="T71" i="2" s="1"/>
  <c r="T76" i="2" a="1"/>
  <c r="T76" i="2" s="1"/>
  <c r="T80" i="2" a="1"/>
  <c r="T80" i="2" s="1"/>
  <c r="T84" i="2" a="1"/>
  <c r="T84" i="2" s="1"/>
  <c r="T88" i="2" a="1"/>
  <c r="T88" i="2" s="1"/>
  <c r="T92" i="2" a="1"/>
  <c r="T92" i="2" s="1"/>
  <c r="T96" i="2" a="1"/>
  <c r="T96" i="2" s="1"/>
  <c r="T100" i="2" a="1"/>
  <c r="T100" i="2" s="1"/>
  <c r="T104" i="2" a="1"/>
  <c r="T104" i="2" s="1"/>
  <c r="T108" i="2" a="1"/>
  <c r="T108" i="2" s="1"/>
  <c r="T112" i="2" a="1"/>
  <c r="T112" i="2" s="1"/>
  <c r="T116" i="2" a="1"/>
  <c r="T116" i="2" s="1"/>
  <c r="S3" i="2" a="1"/>
  <c r="S3" i="2" s="1"/>
  <c r="S7" i="2" a="1"/>
  <c r="S7" i="2" s="1"/>
  <c r="S11" i="2" a="1"/>
  <c r="S11" i="2" s="1"/>
  <c r="S15" i="2" a="1"/>
  <c r="S15" i="2" s="1"/>
  <c r="S19" i="2" a="1"/>
  <c r="S19" i="2" s="1"/>
  <c r="S23" i="2" a="1"/>
  <c r="S23" i="2" s="1"/>
  <c r="S27" i="2" a="1"/>
  <c r="S27" i="2" s="1"/>
  <c r="S31" i="2" a="1"/>
  <c r="S31" i="2" s="1"/>
  <c r="S35" i="2" a="1"/>
  <c r="S35" i="2" s="1"/>
  <c r="S39" i="2" a="1"/>
  <c r="S39" i="2" s="1"/>
  <c r="S43" i="2" a="1"/>
  <c r="S43" i="2" s="1"/>
  <c r="S47" i="2" a="1"/>
  <c r="S47" i="2" s="1"/>
  <c r="S51" i="2" a="1"/>
  <c r="S51" i="2" s="1"/>
  <c r="S55" i="2" a="1"/>
  <c r="S55" i="2" s="1"/>
  <c r="S59" i="2" a="1"/>
  <c r="S59" i="2" s="1"/>
  <c r="S63" i="2" a="1"/>
  <c r="S63" i="2" s="1"/>
  <c r="S67" i="2" a="1"/>
  <c r="S67" i="2" s="1"/>
  <c r="S71" i="2" a="1"/>
  <c r="S71" i="2" s="1"/>
  <c r="S75" i="2" a="1"/>
  <c r="S75" i="2" s="1"/>
  <c r="S79" i="2" a="1"/>
  <c r="S79" i="2" s="1"/>
  <c r="S83" i="2" a="1"/>
  <c r="S83" i="2" s="1"/>
  <c r="S87" i="2" a="1"/>
  <c r="S87" i="2" s="1"/>
  <c r="S91" i="2" a="1"/>
  <c r="S91" i="2" s="1"/>
  <c r="S95" i="2" a="1"/>
  <c r="S95" i="2" s="1"/>
  <c r="S99" i="2" a="1"/>
  <c r="S99" i="2" s="1"/>
  <c r="S103" i="2" a="1"/>
  <c r="S103" i="2" s="1"/>
  <c r="S107" i="2" a="1"/>
  <c r="S107" i="2" s="1"/>
  <c r="S111" i="2" a="1"/>
  <c r="S111" i="2" s="1"/>
  <c r="S115" i="2" a="1"/>
  <c r="S115" i="2" s="1"/>
  <c r="Z34" i="2" a="1"/>
  <c r="Z34" i="2" s="1"/>
  <c r="Z98" i="2" a="1"/>
  <c r="Z98" i="2" s="1"/>
  <c r="W33" i="2" a="1"/>
  <c r="W33" i="2" s="1"/>
  <c r="W97" i="2" a="1"/>
  <c r="W97" i="2" s="1"/>
  <c r="V32" i="2" a="1"/>
  <c r="V32" i="2" s="1"/>
  <c r="V82" i="2" a="1"/>
  <c r="V82" i="2" s="1"/>
  <c r="V98" i="2" a="1"/>
  <c r="V98" i="2" s="1"/>
  <c r="V114" i="2" a="1"/>
  <c r="V114" i="2" s="1"/>
  <c r="U17" i="2" a="1"/>
  <c r="U17" i="2" s="1"/>
  <c r="U33" i="2" a="1"/>
  <c r="U33" i="2" s="1"/>
  <c r="U49" i="2" a="1"/>
  <c r="U49" i="2" s="1"/>
  <c r="U65" i="2" a="1"/>
  <c r="U65" i="2" s="1"/>
  <c r="U81" i="2" a="1"/>
  <c r="U81" i="2" s="1"/>
  <c r="U97" i="2" a="1"/>
  <c r="U97" i="2" s="1"/>
  <c r="U109" i="2" a="1"/>
  <c r="U109" i="2" s="1"/>
  <c r="U117" i="2" a="1"/>
  <c r="U117" i="2" s="1"/>
  <c r="T4" i="2" a="1"/>
  <c r="T4" i="2" s="1"/>
  <c r="T12" i="2" a="1"/>
  <c r="T12" i="2" s="1"/>
  <c r="T20" i="2" a="1"/>
  <c r="T20" i="2" s="1"/>
  <c r="T28" i="2" a="1"/>
  <c r="T28" i="2" s="1"/>
  <c r="T36" i="2" a="1"/>
  <c r="T36" i="2" s="1"/>
  <c r="T44" i="2" a="1"/>
  <c r="T44" i="2" s="1"/>
  <c r="T51" i="2" a="1"/>
  <c r="T51" i="2" s="1"/>
  <c r="T56" i="2" a="1"/>
  <c r="T56" i="2" s="1"/>
  <c r="T61" i="2" a="1"/>
  <c r="T61" i="2" s="1"/>
  <c r="T67" i="2" a="1"/>
  <c r="T67" i="2" s="1"/>
  <c r="T72" i="2" a="1"/>
  <c r="T72" i="2" s="1"/>
  <c r="T77" i="2" a="1"/>
  <c r="T77" i="2" s="1"/>
  <c r="T81" i="2" a="1"/>
  <c r="T81" i="2" s="1"/>
  <c r="T85" i="2" a="1"/>
  <c r="T85" i="2" s="1"/>
  <c r="T89" i="2" a="1"/>
  <c r="T89" i="2" s="1"/>
  <c r="T93" i="2" a="1"/>
  <c r="T93" i="2" s="1"/>
  <c r="T97" i="2" a="1"/>
  <c r="T97" i="2" s="1"/>
  <c r="T101" i="2" a="1"/>
  <c r="T101" i="2" s="1"/>
  <c r="T105" i="2" a="1"/>
  <c r="T105" i="2" s="1"/>
  <c r="T109" i="2" a="1"/>
  <c r="T109" i="2" s="1"/>
  <c r="T113" i="2" a="1"/>
  <c r="T113" i="2" s="1"/>
  <c r="T117" i="2" a="1"/>
  <c r="T117" i="2" s="1"/>
  <c r="S4" i="2" a="1"/>
  <c r="S4" i="2" s="1"/>
  <c r="S8" i="2" a="1"/>
  <c r="S8" i="2" s="1"/>
  <c r="S12" i="2" a="1"/>
  <c r="S12" i="2" s="1"/>
  <c r="S16" i="2" a="1"/>
  <c r="S16" i="2" s="1"/>
  <c r="S20" i="2" a="1"/>
  <c r="S20" i="2" s="1"/>
  <c r="S24" i="2" a="1"/>
  <c r="S24" i="2" s="1"/>
  <c r="S28" i="2" a="1"/>
  <c r="S28" i="2" s="1"/>
  <c r="S32" i="2" a="1"/>
  <c r="S32" i="2" s="1"/>
  <c r="S36" i="2" a="1"/>
  <c r="S36" i="2" s="1"/>
  <c r="S40" i="2" a="1"/>
  <c r="S40" i="2" s="1"/>
  <c r="S44" i="2" a="1"/>
  <c r="S44" i="2" s="1"/>
  <c r="S48" i="2" a="1"/>
  <c r="S48" i="2" s="1"/>
  <c r="S52" i="2" a="1"/>
  <c r="S52" i="2" s="1"/>
  <c r="S56" i="2" a="1"/>
  <c r="S56" i="2" s="1"/>
  <c r="S60" i="2" a="1"/>
  <c r="S60" i="2" s="1"/>
  <c r="S64" i="2" a="1"/>
  <c r="S64" i="2" s="1"/>
  <c r="S68" i="2" a="1"/>
  <c r="S68" i="2" s="1"/>
  <c r="S72" i="2" a="1"/>
  <c r="S72" i="2" s="1"/>
  <c r="S76" i="2" a="1"/>
  <c r="S76" i="2" s="1"/>
  <c r="S80" i="2" a="1"/>
  <c r="S80" i="2" s="1"/>
  <c r="S84" i="2" a="1"/>
  <c r="S84" i="2" s="1"/>
  <c r="S88" i="2" a="1"/>
  <c r="S88" i="2" s="1"/>
  <c r="S92" i="2" a="1"/>
  <c r="S92" i="2" s="1"/>
  <c r="S96" i="2" a="1"/>
  <c r="S96" i="2" s="1"/>
  <c r="S100" i="2" a="1"/>
  <c r="S100" i="2" s="1"/>
  <c r="S104" i="2" a="1"/>
  <c r="S104" i="2" s="1"/>
  <c r="S108" i="2" a="1"/>
  <c r="S108" i="2" s="1"/>
  <c r="S112" i="2" a="1"/>
  <c r="S112" i="2" s="1"/>
  <c r="S116" i="2" a="1"/>
  <c r="S116" i="2" s="1"/>
  <c r="Z50" i="2" a="1"/>
  <c r="Z50" i="2" s="1"/>
  <c r="Z114" i="2" a="1"/>
  <c r="Z114" i="2" s="1"/>
  <c r="W49" i="2" a="1"/>
  <c r="W49" i="2" s="1"/>
  <c r="W113" i="2" a="1"/>
  <c r="W113" i="2" s="1"/>
  <c r="V48" i="2" a="1"/>
  <c r="V48" i="2" s="1"/>
  <c r="V86" i="2" a="1"/>
  <c r="V86" i="2" s="1"/>
  <c r="V102" i="2" a="1"/>
  <c r="V102" i="2" s="1"/>
  <c r="V118" i="2" a="1"/>
  <c r="V118" i="2" s="1"/>
  <c r="U5" i="2" a="1"/>
  <c r="U5" i="2" s="1"/>
  <c r="U21" i="2" a="1"/>
  <c r="U21" i="2" s="1"/>
  <c r="U37" i="2" a="1"/>
  <c r="U37" i="2" s="1"/>
  <c r="U53" i="2" a="1"/>
  <c r="U53" i="2" s="1"/>
  <c r="U69" i="2" a="1"/>
  <c r="U69" i="2" s="1"/>
  <c r="U85" i="2" a="1"/>
  <c r="U85" i="2" s="1"/>
  <c r="U101" i="2" a="1"/>
  <c r="U101" i="2" s="1"/>
  <c r="U112" i="2" a="1"/>
  <c r="U112" i="2" s="1"/>
  <c r="T7" i="2" a="1"/>
  <c r="T7" i="2" s="1"/>
  <c r="T15" i="2" a="1"/>
  <c r="T15" i="2" s="1"/>
  <c r="T23" i="2" a="1"/>
  <c r="T23" i="2" s="1"/>
  <c r="T31" i="2" a="1"/>
  <c r="T31" i="2" s="1"/>
  <c r="T39" i="2" a="1"/>
  <c r="T39" i="2" s="1"/>
  <c r="T47" i="2" a="1"/>
  <c r="T47" i="2" s="1"/>
  <c r="T52" i="2" a="1"/>
  <c r="T52" i="2" s="1"/>
  <c r="T57" i="2" a="1"/>
  <c r="T57" i="2" s="1"/>
  <c r="T63" i="2" a="1"/>
  <c r="T63" i="2" s="1"/>
  <c r="T68" i="2" a="1"/>
  <c r="T68" i="2" s="1"/>
  <c r="T73" i="2" a="1"/>
  <c r="T73" i="2" s="1"/>
  <c r="T78" i="2" a="1"/>
  <c r="T78" i="2" s="1"/>
  <c r="T82" i="2" a="1"/>
  <c r="T82" i="2" s="1"/>
  <c r="T86" i="2" a="1"/>
  <c r="T86" i="2" s="1"/>
  <c r="T90" i="2" a="1"/>
  <c r="T90" i="2" s="1"/>
  <c r="T94" i="2" a="1"/>
  <c r="T94" i="2" s="1"/>
  <c r="T98" i="2" a="1"/>
  <c r="T98" i="2" s="1"/>
  <c r="T102" i="2" a="1"/>
  <c r="T102" i="2" s="1"/>
  <c r="T106" i="2" a="1"/>
  <c r="T106" i="2" s="1"/>
  <c r="T110" i="2" a="1"/>
  <c r="T110" i="2" s="1"/>
  <c r="T114" i="2" a="1"/>
  <c r="T114" i="2" s="1"/>
  <c r="T118" i="2" a="1"/>
  <c r="T118" i="2" s="1"/>
  <c r="S5" i="2" a="1"/>
  <c r="S5" i="2" s="1"/>
  <c r="S9" i="2" a="1"/>
  <c r="S9" i="2" s="1"/>
  <c r="S13" i="2" a="1"/>
  <c r="S13" i="2" s="1"/>
  <c r="S17" i="2" a="1"/>
  <c r="S17" i="2" s="1"/>
  <c r="S21" i="2" a="1"/>
  <c r="S21" i="2" s="1"/>
  <c r="S25" i="2" a="1"/>
  <c r="S25" i="2" s="1"/>
  <c r="S29" i="2" a="1"/>
  <c r="S29" i="2" s="1"/>
  <c r="S33" i="2" a="1"/>
  <c r="S33" i="2" s="1"/>
  <c r="S37" i="2" a="1"/>
  <c r="S37" i="2" s="1"/>
  <c r="S41" i="2" a="1"/>
  <c r="S41" i="2" s="1"/>
  <c r="S45" i="2" a="1"/>
  <c r="S45" i="2" s="1"/>
  <c r="S49" i="2" a="1"/>
  <c r="S49" i="2" s="1"/>
  <c r="S53" i="2" a="1"/>
  <c r="S53" i="2" s="1"/>
  <c r="S57" i="2" a="1"/>
  <c r="S57" i="2" s="1"/>
  <c r="S61" i="2" a="1"/>
  <c r="S61" i="2" s="1"/>
  <c r="S65" i="2" a="1"/>
  <c r="S65" i="2" s="1"/>
  <c r="S69" i="2" a="1"/>
  <c r="S69" i="2" s="1"/>
  <c r="S73" i="2" a="1"/>
  <c r="S73" i="2" s="1"/>
  <c r="S77" i="2" a="1"/>
  <c r="S77" i="2" s="1"/>
  <c r="S81" i="2" a="1"/>
  <c r="S81" i="2" s="1"/>
  <c r="S85" i="2" a="1"/>
  <c r="S85" i="2" s="1"/>
  <c r="S89" i="2" a="1"/>
  <c r="S89" i="2" s="1"/>
  <c r="S93" i="2" a="1"/>
  <c r="S93" i="2" s="1"/>
  <c r="S97" i="2" a="1"/>
  <c r="S97" i="2" s="1"/>
  <c r="S101" i="2" a="1"/>
  <c r="S101" i="2" s="1"/>
  <c r="S105" i="2" a="1"/>
  <c r="S105" i="2" s="1"/>
  <c r="S109" i="2" a="1"/>
  <c r="S109" i="2" s="1"/>
  <c r="S113" i="2" a="1"/>
  <c r="S113" i="2" s="1"/>
  <c r="S117" i="2" a="1"/>
  <c r="S117" i="2" s="1"/>
  <c r="Z66" i="2" a="1"/>
  <c r="Z66" i="2" s="1"/>
  <c r="V64" i="2" a="1"/>
  <c r="V64" i="2" s="1"/>
  <c r="U9" i="2" a="1"/>
  <c r="U9" i="2" s="1"/>
  <c r="U73" i="2" a="1"/>
  <c r="U73" i="2" s="1"/>
  <c r="T24" i="2" a="1"/>
  <c r="T24" i="2" s="1"/>
  <c r="T53" i="2" a="1"/>
  <c r="T53" i="2" s="1"/>
  <c r="T75" i="2" a="1"/>
  <c r="T75" i="2" s="1"/>
  <c r="T91" i="2" a="1"/>
  <c r="T91" i="2" s="1"/>
  <c r="T107" i="2" a="1"/>
  <c r="T107" i="2" s="1"/>
  <c r="S10" i="2" a="1"/>
  <c r="S10" i="2" s="1"/>
  <c r="S26" i="2" a="1"/>
  <c r="S26" i="2" s="1"/>
  <c r="S42" i="2" a="1"/>
  <c r="S42" i="2" s="1"/>
  <c r="S58" i="2" a="1"/>
  <c r="S58" i="2" s="1"/>
  <c r="S74" i="2" a="1"/>
  <c r="S74" i="2" s="1"/>
  <c r="S90" i="2" a="1"/>
  <c r="S90" i="2" s="1"/>
  <c r="S106" i="2" a="1"/>
  <c r="S106" i="2" s="1"/>
  <c r="O3" i="2" a="1"/>
  <c r="O3" i="2" s="1"/>
  <c r="O7" i="2" a="1"/>
  <c r="O7" i="2" s="1"/>
  <c r="O11" i="2" a="1"/>
  <c r="O11" i="2" s="1"/>
  <c r="O15" i="2" a="1"/>
  <c r="O15" i="2" s="1"/>
  <c r="O19" i="2" a="1"/>
  <c r="O19" i="2" s="1"/>
  <c r="O23" i="2" a="1"/>
  <c r="O23" i="2" s="1"/>
  <c r="O27" i="2" a="1"/>
  <c r="O27" i="2" s="1"/>
  <c r="O31" i="2" a="1"/>
  <c r="O31" i="2" s="1"/>
  <c r="O35" i="2" a="1"/>
  <c r="O35" i="2" s="1"/>
  <c r="O39" i="2" a="1"/>
  <c r="O39" i="2" s="1"/>
  <c r="O43" i="2" a="1"/>
  <c r="O43" i="2" s="1"/>
  <c r="O47" i="2" a="1"/>
  <c r="O47" i="2" s="1"/>
  <c r="O51" i="2" a="1"/>
  <c r="O51" i="2" s="1"/>
  <c r="O55" i="2" a="1"/>
  <c r="O55" i="2" s="1"/>
  <c r="O59" i="2" a="1"/>
  <c r="O59" i="2" s="1"/>
  <c r="O63" i="2" a="1"/>
  <c r="O63" i="2" s="1"/>
  <c r="O67" i="2" a="1"/>
  <c r="O67" i="2" s="1"/>
  <c r="O71" i="2" a="1"/>
  <c r="O71" i="2" s="1"/>
  <c r="O75" i="2" a="1"/>
  <c r="O75" i="2" s="1"/>
  <c r="O79" i="2" a="1"/>
  <c r="O79" i="2" s="1"/>
  <c r="O83" i="2" a="1"/>
  <c r="O83" i="2" s="1"/>
  <c r="O87" i="2" a="1"/>
  <c r="O87" i="2" s="1"/>
  <c r="O91" i="2" a="1"/>
  <c r="O91" i="2" s="1"/>
  <c r="O95" i="2" a="1"/>
  <c r="O95" i="2" s="1"/>
  <c r="O99" i="2" a="1"/>
  <c r="O99" i="2" s="1"/>
  <c r="O103" i="2" a="1"/>
  <c r="O103" i="2" s="1"/>
  <c r="O107" i="2" a="1"/>
  <c r="O107" i="2" s="1"/>
  <c r="O111" i="2" a="1"/>
  <c r="O111" i="2" s="1"/>
  <c r="O115" i="2" a="1"/>
  <c r="O115" i="2" s="1"/>
  <c r="N2" i="2" a="1"/>
  <c r="N2" i="2" s="1"/>
  <c r="N6" i="2" a="1"/>
  <c r="N6" i="2" s="1"/>
  <c r="N10" i="2" a="1"/>
  <c r="N10" i="2" s="1"/>
  <c r="N14" i="2" a="1"/>
  <c r="N14" i="2" s="1"/>
  <c r="N18" i="2" a="1"/>
  <c r="N18" i="2" s="1"/>
  <c r="N22" i="2" a="1"/>
  <c r="N22" i="2" s="1"/>
  <c r="N26" i="2" a="1"/>
  <c r="N26" i="2" s="1"/>
  <c r="N30" i="2" a="1"/>
  <c r="N30" i="2" s="1"/>
  <c r="N34" i="2" a="1"/>
  <c r="N34" i="2" s="1"/>
  <c r="N38" i="2" a="1"/>
  <c r="N38" i="2" s="1"/>
  <c r="N42" i="2" a="1"/>
  <c r="N42" i="2" s="1"/>
  <c r="N46" i="2" a="1"/>
  <c r="N46" i="2" s="1"/>
  <c r="N50" i="2" a="1"/>
  <c r="N50" i="2" s="1"/>
  <c r="N54" i="2" a="1"/>
  <c r="N54" i="2" s="1"/>
  <c r="N58" i="2" a="1"/>
  <c r="N58" i="2" s="1"/>
  <c r="N62" i="2" a="1"/>
  <c r="N62" i="2" s="1"/>
  <c r="N66" i="2" a="1"/>
  <c r="N66" i="2" s="1"/>
  <c r="N70" i="2" a="1"/>
  <c r="N70" i="2" s="1"/>
  <c r="N74" i="2" a="1"/>
  <c r="N74" i="2" s="1"/>
  <c r="N78" i="2" a="1"/>
  <c r="N78" i="2" s="1"/>
  <c r="N82" i="2" a="1"/>
  <c r="N82" i="2" s="1"/>
  <c r="N86" i="2" a="1"/>
  <c r="N86" i="2" s="1"/>
  <c r="N90" i="2" a="1"/>
  <c r="N90" i="2" s="1"/>
  <c r="N94" i="2" a="1"/>
  <c r="N94" i="2" s="1"/>
  <c r="N98" i="2" a="1"/>
  <c r="N98" i="2" s="1"/>
  <c r="N102" i="2" a="1"/>
  <c r="N102" i="2" s="1"/>
  <c r="N106" i="2" a="1"/>
  <c r="N106" i="2" s="1"/>
  <c r="N110" i="2" a="1"/>
  <c r="N110" i="2" s="1"/>
  <c r="N114" i="2" a="1"/>
  <c r="N114" i="2" s="1"/>
  <c r="N118" i="2" a="1"/>
  <c r="N118" i="2" s="1"/>
  <c r="V90" i="2" a="1"/>
  <c r="V90" i="2" s="1"/>
  <c r="U25" i="2" a="1"/>
  <c r="U25" i="2" s="1"/>
  <c r="U89" i="2" a="1"/>
  <c r="U89" i="2" s="1"/>
  <c r="T32" i="2" a="1"/>
  <c r="T32" i="2" s="1"/>
  <c r="T59" i="2" a="1"/>
  <c r="T59" i="2" s="1"/>
  <c r="T79" i="2" a="1"/>
  <c r="T79" i="2" s="1"/>
  <c r="T95" i="2" a="1"/>
  <c r="T95" i="2" s="1"/>
  <c r="T111" i="2" a="1"/>
  <c r="T111" i="2" s="1"/>
  <c r="S14" i="2" a="1"/>
  <c r="S14" i="2" s="1"/>
  <c r="S30" i="2" a="1"/>
  <c r="S30" i="2" s="1"/>
  <c r="S46" i="2" a="1"/>
  <c r="S46" i="2" s="1"/>
  <c r="S62" i="2" a="1"/>
  <c r="S62" i="2" s="1"/>
  <c r="S78" i="2" a="1"/>
  <c r="S78" i="2" s="1"/>
  <c r="S94" i="2" a="1"/>
  <c r="S94" i="2" s="1"/>
  <c r="S110" i="2" a="1"/>
  <c r="S110" i="2" s="1"/>
  <c r="O4" i="2" a="1"/>
  <c r="O4" i="2" s="1"/>
  <c r="O8" i="2" a="1"/>
  <c r="O8" i="2" s="1"/>
  <c r="O12" i="2" a="1"/>
  <c r="O12" i="2" s="1"/>
  <c r="O16" i="2" a="1"/>
  <c r="O16" i="2" s="1"/>
  <c r="O20" i="2" a="1"/>
  <c r="O20" i="2" s="1"/>
  <c r="O24" i="2" a="1"/>
  <c r="O24" i="2" s="1"/>
  <c r="O28" i="2" a="1"/>
  <c r="O28" i="2" s="1"/>
  <c r="O32" i="2" a="1"/>
  <c r="O32" i="2" s="1"/>
  <c r="O36" i="2" a="1"/>
  <c r="O36" i="2" s="1"/>
  <c r="O40" i="2" a="1"/>
  <c r="O40" i="2" s="1"/>
  <c r="O44" i="2" a="1"/>
  <c r="O44" i="2" s="1"/>
  <c r="O48" i="2" a="1"/>
  <c r="O48" i="2" s="1"/>
  <c r="O52" i="2" a="1"/>
  <c r="O52" i="2" s="1"/>
  <c r="O56" i="2" a="1"/>
  <c r="O56" i="2" s="1"/>
  <c r="O60" i="2" a="1"/>
  <c r="O60" i="2" s="1"/>
  <c r="O64" i="2" a="1"/>
  <c r="O64" i="2" s="1"/>
  <c r="O68" i="2" a="1"/>
  <c r="O68" i="2" s="1"/>
  <c r="O72" i="2" a="1"/>
  <c r="O72" i="2" s="1"/>
  <c r="O76" i="2" a="1"/>
  <c r="O76" i="2" s="1"/>
  <c r="O80" i="2" a="1"/>
  <c r="O80" i="2" s="1"/>
  <c r="O84" i="2" a="1"/>
  <c r="O84" i="2" s="1"/>
  <c r="O88" i="2" a="1"/>
  <c r="O88" i="2" s="1"/>
  <c r="O92" i="2" a="1"/>
  <c r="O92" i="2" s="1"/>
  <c r="O96" i="2" a="1"/>
  <c r="O96" i="2" s="1"/>
  <c r="O100" i="2" a="1"/>
  <c r="O100" i="2" s="1"/>
  <c r="O104" i="2" a="1"/>
  <c r="O104" i="2" s="1"/>
  <c r="O108" i="2" a="1"/>
  <c r="O108" i="2" s="1"/>
  <c r="O112" i="2" a="1"/>
  <c r="O112" i="2" s="1"/>
  <c r="O116" i="2" a="1"/>
  <c r="O116" i="2" s="1"/>
  <c r="N3" i="2" a="1"/>
  <c r="N3" i="2" s="1"/>
  <c r="N7" i="2" a="1"/>
  <c r="N7" i="2" s="1"/>
  <c r="N11" i="2" a="1"/>
  <c r="N11" i="2" s="1"/>
  <c r="N15" i="2" a="1"/>
  <c r="N15" i="2" s="1"/>
  <c r="N19" i="2" a="1"/>
  <c r="N19" i="2" s="1"/>
  <c r="N23" i="2" a="1"/>
  <c r="N23" i="2" s="1"/>
  <c r="N27" i="2" a="1"/>
  <c r="N27" i="2" s="1"/>
  <c r="N31" i="2" a="1"/>
  <c r="N31" i="2" s="1"/>
  <c r="N35" i="2" a="1"/>
  <c r="N35" i="2" s="1"/>
  <c r="N39" i="2" a="1"/>
  <c r="N39" i="2" s="1"/>
  <c r="N43" i="2" a="1"/>
  <c r="N43" i="2" s="1"/>
  <c r="N47" i="2" a="1"/>
  <c r="N47" i="2" s="1"/>
  <c r="N51" i="2" a="1"/>
  <c r="N51" i="2" s="1"/>
  <c r="N55" i="2" a="1"/>
  <c r="N55" i="2" s="1"/>
  <c r="N59" i="2" a="1"/>
  <c r="N59" i="2" s="1"/>
  <c r="N63" i="2" a="1"/>
  <c r="N63" i="2" s="1"/>
  <c r="N67" i="2" a="1"/>
  <c r="N67" i="2" s="1"/>
  <c r="N71" i="2" a="1"/>
  <c r="N71" i="2" s="1"/>
  <c r="N75" i="2" a="1"/>
  <c r="N75" i="2" s="1"/>
  <c r="N79" i="2" a="1"/>
  <c r="N79" i="2" s="1"/>
  <c r="N83" i="2" a="1"/>
  <c r="N83" i="2" s="1"/>
  <c r="N87" i="2" a="1"/>
  <c r="N87" i="2" s="1"/>
  <c r="N91" i="2" a="1"/>
  <c r="N91" i="2" s="1"/>
  <c r="N95" i="2" a="1"/>
  <c r="N95" i="2" s="1"/>
  <c r="N99" i="2" a="1"/>
  <c r="N99" i="2" s="1"/>
  <c r="N103" i="2" a="1"/>
  <c r="N103" i="2" s="1"/>
  <c r="N107" i="2" a="1"/>
  <c r="N107" i="2" s="1"/>
  <c r="N111" i="2" a="1"/>
  <c r="N111" i="2" s="1"/>
  <c r="N115" i="2" a="1"/>
  <c r="N115" i="2" s="1"/>
  <c r="W65" i="2" a="1"/>
  <c r="W65" i="2" s="1"/>
  <c r="V106" i="2" a="1"/>
  <c r="V106" i="2" s="1"/>
  <c r="U41" i="2" a="1"/>
  <c r="U41" i="2" s="1"/>
  <c r="U105" i="2" a="1"/>
  <c r="U105" i="2" s="1"/>
  <c r="T8" i="2" a="1"/>
  <c r="T8" i="2" s="1"/>
  <c r="T40" i="2" a="1"/>
  <c r="T40" i="2" s="1"/>
  <c r="T64" i="2" a="1"/>
  <c r="T64" i="2" s="1"/>
  <c r="T83" i="2" a="1"/>
  <c r="T83" i="2" s="1"/>
  <c r="T99" i="2" a="1"/>
  <c r="T99" i="2" s="1"/>
  <c r="T115" i="2" a="1"/>
  <c r="T115" i="2" s="1"/>
  <c r="S2" i="2" a="1"/>
  <c r="S2" i="2" s="1"/>
  <c r="S18" i="2" a="1"/>
  <c r="S18" i="2" s="1"/>
  <c r="S34" i="2" a="1"/>
  <c r="S34" i="2" s="1"/>
  <c r="S50" i="2" a="1"/>
  <c r="S50" i="2" s="1"/>
  <c r="S66" i="2" a="1"/>
  <c r="S66" i="2" s="1"/>
  <c r="S82" i="2" a="1"/>
  <c r="S82" i="2" s="1"/>
  <c r="S98" i="2" a="1"/>
  <c r="S98" i="2" s="1"/>
  <c r="S114" i="2" a="1"/>
  <c r="S114" i="2" s="1"/>
  <c r="O5" i="2" a="1"/>
  <c r="O5" i="2" s="1"/>
  <c r="O9" i="2" a="1"/>
  <c r="O9" i="2" s="1"/>
  <c r="O13" i="2" a="1"/>
  <c r="O13" i="2" s="1"/>
  <c r="O17" i="2" a="1"/>
  <c r="O17" i="2" s="1"/>
  <c r="O21" i="2" a="1"/>
  <c r="O21" i="2" s="1"/>
  <c r="O25" i="2" a="1"/>
  <c r="O25" i="2" s="1"/>
  <c r="O29" i="2" a="1"/>
  <c r="O29" i="2" s="1"/>
  <c r="O33" i="2" a="1"/>
  <c r="O33" i="2" s="1"/>
  <c r="O37" i="2" a="1"/>
  <c r="O37" i="2" s="1"/>
  <c r="O41" i="2" a="1"/>
  <c r="O41" i="2" s="1"/>
  <c r="O45" i="2" a="1"/>
  <c r="O45" i="2" s="1"/>
  <c r="O49" i="2" a="1"/>
  <c r="O49" i="2" s="1"/>
  <c r="O53" i="2" a="1"/>
  <c r="O53" i="2" s="1"/>
  <c r="O57" i="2" a="1"/>
  <c r="O57" i="2" s="1"/>
  <c r="O61" i="2" a="1"/>
  <c r="O61" i="2" s="1"/>
  <c r="O65" i="2" a="1"/>
  <c r="O65" i="2" s="1"/>
  <c r="O69" i="2" a="1"/>
  <c r="O69" i="2" s="1"/>
  <c r="O73" i="2" a="1"/>
  <c r="O73" i="2" s="1"/>
  <c r="O77" i="2" a="1"/>
  <c r="O77" i="2" s="1"/>
  <c r="O81" i="2" a="1"/>
  <c r="O81" i="2" s="1"/>
  <c r="O85" i="2" a="1"/>
  <c r="O85" i="2" s="1"/>
  <c r="O89" i="2" a="1"/>
  <c r="O89" i="2" s="1"/>
  <c r="O93" i="2" a="1"/>
  <c r="O93" i="2" s="1"/>
  <c r="O97" i="2" a="1"/>
  <c r="O97" i="2" s="1"/>
  <c r="O101" i="2" a="1"/>
  <c r="O101" i="2" s="1"/>
  <c r="O105" i="2" a="1"/>
  <c r="O105" i="2" s="1"/>
  <c r="O109" i="2" a="1"/>
  <c r="O109" i="2" s="1"/>
  <c r="O113" i="2" a="1"/>
  <c r="O113" i="2" s="1"/>
  <c r="O117" i="2" a="1"/>
  <c r="O117" i="2" s="1"/>
  <c r="N4" i="2" a="1"/>
  <c r="N4" i="2" s="1"/>
  <c r="N8" i="2" a="1"/>
  <c r="N8" i="2" s="1"/>
  <c r="N12" i="2" a="1"/>
  <c r="N12" i="2" s="1"/>
  <c r="N16" i="2" a="1"/>
  <c r="N16" i="2" s="1"/>
  <c r="N20" i="2" a="1"/>
  <c r="N20" i="2" s="1"/>
  <c r="N24" i="2" a="1"/>
  <c r="N24" i="2" s="1"/>
  <c r="N28" i="2" a="1"/>
  <c r="N28" i="2" s="1"/>
  <c r="N32" i="2" a="1"/>
  <c r="N32" i="2" s="1"/>
  <c r="N36" i="2" a="1"/>
  <c r="N36" i="2" s="1"/>
  <c r="N40" i="2" a="1"/>
  <c r="N40" i="2" s="1"/>
  <c r="N44" i="2" a="1"/>
  <c r="N44" i="2" s="1"/>
  <c r="N48" i="2" a="1"/>
  <c r="N48" i="2" s="1"/>
  <c r="N52" i="2" a="1"/>
  <c r="N52" i="2" s="1"/>
  <c r="N56" i="2" a="1"/>
  <c r="N56" i="2" s="1"/>
  <c r="N60" i="2" a="1"/>
  <c r="N60" i="2" s="1"/>
  <c r="N64" i="2" a="1"/>
  <c r="N64" i="2" s="1"/>
  <c r="N68" i="2" a="1"/>
  <c r="N68" i="2" s="1"/>
  <c r="N72" i="2" a="1"/>
  <c r="N72" i="2" s="1"/>
  <c r="N76" i="2" a="1"/>
  <c r="N76" i="2" s="1"/>
  <c r="N80" i="2" a="1"/>
  <c r="N80" i="2" s="1"/>
  <c r="N84" i="2" a="1"/>
  <c r="N84" i="2" s="1"/>
  <c r="N88" i="2" a="1"/>
  <c r="N88" i="2" s="1"/>
  <c r="N92" i="2" a="1"/>
  <c r="N92" i="2" s="1"/>
  <c r="N96" i="2" a="1"/>
  <c r="N96" i="2" s="1"/>
  <c r="N100" i="2" a="1"/>
  <c r="N100" i="2" s="1"/>
  <c r="N104" i="2" a="1"/>
  <c r="N104" i="2" s="1"/>
  <c r="N108" i="2" a="1"/>
  <c r="N108" i="2" s="1"/>
  <c r="N112" i="2" a="1"/>
  <c r="N112" i="2" s="1"/>
  <c r="N116" i="2" a="1"/>
  <c r="N116" i="2" s="1"/>
  <c r="T16" i="2" a="1"/>
  <c r="T16" i="2" s="1"/>
  <c r="T103" i="2" a="1"/>
  <c r="T103" i="2" s="1"/>
  <c r="S38" i="2" a="1"/>
  <c r="S38" i="2" s="1"/>
  <c r="S102" i="2" a="1"/>
  <c r="S102" i="2" s="1"/>
  <c r="O10" i="2" a="1"/>
  <c r="O10" i="2" s="1"/>
  <c r="O26" i="2" a="1"/>
  <c r="O26" i="2" s="1"/>
  <c r="O42" i="2" a="1"/>
  <c r="O42" i="2" s="1"/>
  <c r="O58" i="2" a="1"/>
  <c r="O58" i="2" s="1"/>
  <c r="O74" i="2" a="1"/>
  <c r="O74" i="2" s="1"/>
  <c r="O90" i="2" a="1"/>
  <c r="O90" i="2" s="1"/>
  <c r="O106" i="2" a="1"/>
  <c r="O106" i="2" s="1"/>
  <c r="N9" i="2" a="1"/>
  <c r="N9" i="2" s="1"/>
  <c r="N25" i="2" a="1"/>
  <c r="N25" i="2" s="1"/>
  <c r="N41" i="2" a="1"/>
  <c r="N41" i="2" s="1"/>
  <c r="N57" i="2" a="1"/>
  <c r="N57" i="2" s="1"/>
  <c r="N73" i="2" a="1"/>
  <c r="N73" i="2" s="1"/>
  <c r="N89" i="2" a="1"/>
  <c r="N89" i="2" s="1"/>
  <c r="N105" i="2" a="1"/>
  <c r="N105" i="2" s="1"/>
  <c r="L4" i="2" a="1"/>
  <c r="L4" i="2" s="1"/>
  <c r="L8" i="2" a="1"/>
  <c r="L8" i="2" s="1"/>
  <c r="L12" i="2" a="1"/>
  <c r="L12" i="2" s="1"/>
  <c r="L16" i="2" a="1"/>
  <c r="L16" i="2" s="1"/>
  <c r="L20" i="2" a="1"/>
  <c r="L20" i="2" s="1"/>
  <c r="L24" i="2" a="1"/>
  <c r="L24" i="2" s="1"/>
  <c r="L28" i="2" a="1"/>
  <c r="L28" i="2" s="1"/>
  <c r="L32" i="2" a="1"/>
  <c r="L32" i="2" s="1"/>
  <c r="L36" i="2" a="1"/>
  <c r="L36" i="2" s="1"/>
  <c r="L40" i="2" a="1"/>
  <c r="L40" i="2" s="1"/>
  <c r="L44" i="2" a="1"/>
  <c r="L44" i="2" s="1"/>
  <c r="L48" i="2" a="1"/>
  <c r="L48" i="2" s="1"/>
  <c r="L52" i="2" a="1"/>
  <c r="L52" i="2" s="1"/>
  <c r="L56" i="2" a="1"/>
  <c r="L56" i="2" s="1"/>
  <c r="L60" i="2" a="1"/>
  <c r="L60" i="2" s="1"/>
  <c r="L64" i="2" a="1"/>
  <c r="L64" i="2" s="1"/>
  <c r="L68" i="2" a="1"/>
  <c r="L68" i="2" s="1"/>
  <c r="L72" i="2" a="1"/>
  <c r="L72" i="2" s="1"/>
  <c r="L76" i="2" a="1"/>
  <c r="L76" i="2" s="1"/>
  <c r="L80" i="2" a="1"/>
  <c r="L80" i="2" s="1"/>
  <c r="L84" i="2" a="1"/>
  <c r="L84" i="2" s="1"/>
  <c r="L88" i="2" a="1"/>
  <c r="L88" i="2" s="1"/>
  <c r="L92" i="2" a="1"/>
  <c r="L92" i="2" s="1"/>
  <c r="L96" i="2" a="1"/>
  <c r="L96" i="2" s="1"/>
  <c r="L100" i="2" a="1"/>
  <c r="L100" i="2" s="1"/>
  <c r="L104" i="2" a="1"/>
  <c r="L104" i="2" s="1"/>
  <c r="L108" i="2" a="1"/>
  <c r="L108" i="2" s="1"/>
  <c r="L112" i="2" a="1"/>
  <c r="L112" i="2" s="1"/>
  <c r="L116" i="2" a="1"/>
  <c r="L116" i="2" s="1"/>
  <c r="K3" i="2" a="1"/>
  <c r="K3" i="2" s="1"/>
  <c r="K7" i="2" a="1"/>
  <c r="K7" i="2" s="1"/>
  <c r="K11" i="2" a="1"/>
  <c r="K11" i="2" s="1"/>
  <c r="K15" i="2" a="1"/>
  <c r="K15" i="2" s="1"/>
  <c r="K19" i="2" a="1"/>
  <c r="K19" i="2" s="1"/>
  <c r="K23" i="2" a="1"/>
  <c r="K23" i="2" s="1"/>
  <c r="K27" i="2" a="1"/>
  <c r="K27" i="2" s="1"/>
  <c r="K31" i="2" a="1"/>
  <c r="K31" i="2" s="1"/>
  <c r="K35" i="2" a="1"/>
  <c r="K35" i="2" s="1"/>
  <c r="K39" i="2" a="1"/>
  <c r="K39" i="2" s="1"/>
  <c r="K43" i="2" a="1"/>
  <c r="K43" i="2" s="1"/>
  <c r="T48" i="2" a="1"/>
  <c r="T48" i="2" s="1"/>
  <c r="S54" i="2" a="1"/>
  <c r="S54" i="2" s="1"/>
  <c r="S118" i="2" a="1"/>
  <c r="S118" i="2" s="1"/>
  <c r="O14" i="2" a="1"/>
  <c r="O14" i="2" s="1"/>
  <c r="O30" i="2" a="1"/>
  <c r="O30" i="2" s="1"/>
  <c r="O46" i="2" a="1"/>
  <c r="O46" i="2" s="1"/>
  <c r="O62" i="2" a="1"/>
  <c r="O62" i="2" s="1"/>
  <c r="O78" i="2" a="1"/>
  <c r="O78" i="2" s="1"/>
  <c r="O94" i="2" a="1"/>
  <c r="O94" i="2" s="1"/>
  <c r="O110" i="2" a="1"/>
  <c r="O110" i="2" s="1"/>
  <c r="N13" i="2" a="1"/>
  <c r="N13" i="2" s="1"/>
  <c r="N29" i="2" a="1"/>
  <c r="N29" i="2" s="1"/>
  <c r="N45" i="2" a="1"/>
  <c r="N45" i="2" s="1"/>
  <c r="N61" i="2" a="1"/>
  <c r="N61" i="2" s="1"/>
  <c r="N77" i="2" a="1"/>
  <c r="N77" i="2" s="1"/>
  <c r="N93" i="2" a="1"/>
  <c r="N93" i="2" s="1"/>
  <c r="N109" i="2" a="1"/>
  <c r="N109" i="2" s="1"/>
  <c r="L5" i="2" a="1"/>
  <c r="L5" i="2" s="1"/>
  <c r="L9" i="2" a="1"/>
  <c r="L9" i="2" s="1"/>
  <c r="L13" i="2" a="1"/>
  <c r="L13" i="2" s="1"/>
  <c r="L17" i="2" a="1"/>
  <c r="L17" i="2" s="1"/>
  <c r="L21" i="2" a="1"/>
  <c r="L21" i="2" s="1"/>
  <c r="L25" i="2" a="1"/>
  <c r="L25" i="2" s="1"/>
  <c r="L29" i="2" a="1"/>
  <c r="L29" i="2" s="1"/>
  <c r="L33" i="2" a="1"/>
  <c r="L33" i="2" s="1"/>
  <c r="L37" i="2" a="1"/>
  <c r="L37" i="2" s="1"/>
  <c r="L41" i="2" a="1"/>
  <c r="L41" i="2" s="1"/>
  <c r="L45" i="2" a="1"/>
  <c r="L45" i="2" s="1"/>
  <c r="L49" i="2" a="1"/>
  <c r="L49" i="2" s="1"/>
  <c r="L53" i="2" a="1"/>
  <c r="L53" i="2" s="1"/>
  <c r="L57" i="2" a="1"/>
  <c r="L57" i="2" s="1"/>
  <c r="L61" i="2" a="1"/>
  <c r="L61" i="2" s="1"/>
  <c r="L65" i="2" a="1"/>
  <c r="L65" i="2" s="1"/>
  <c r="L69" i="2" a="1"/>
  <c r="L69" i="2" s="1"/>
  <c r="L73" i="2" a="1"/>
  <c r="L73" i="2" s="1"/>
  <c r="L77" i="2" a="1"/>
  <c r="L77" i="2" s="1"/>
  <c r="L81" i="2" a="1"/>
  <c r="L81" i="2" s="1"/>
  <c r="L85" i="2" a="1"/>
  <c r="L85" i="2" s="1"/>
  <c r="L89" i="2" a="1"/>
  <c r="L89" i="2" s="1"/>
  <c r="L93" i="2" a="1"/>
  <c r="L93" i="2" s="1"/>
  <c r="L97" i="2" a="1"/>
  <c r="L97" i="2" s="1"/>
  <c r="L101" i="2" a="1"/>
  <c r="L101" i="2" s="1"/>
  <c r="L105" i="2" a="1"/>
  <c r="L105" i="2" s="1"/>
  <c r="L109" i="2" a="1"/>
  <c r="L109" i="2" s="1"/>
  <c r="L113" i="2" a="1"/>
  <c r="L113" i="2" s="1"/>
  <c r="L117" i="2" a="1"/>
  <c r="L117" i="2" s="1"/>
  <c r="K4" i="2" a="1"/>
  <c r="K4" i="2" s="1"/>
  <c r="K8" i="2" a="1"/>
  <c r="K8" i="2" s="1"/>
  <c r="K12" i="2" a="1"/>
  <c r="K12" i="2" s="1"/>
  <c r="K16" i="2" a="1"/>
  <c r="K16" i="2" s="1"/>
  <c r="K20" i="2" a="1"/>
  <c r="K20" i="2" s="1"/>
  <c r="K24" i="2" a="1"/>
  <c r="K24" i="2" s="1"/>
  <c r="K28" i="2" a="1"/>
  <c r="K28" i="2" s="1"/>
  <c r="K32" i="2" a="1"/>
  <c r="K32" i="2" s="1"/>
  <c r="K36" i="2" a="1"/>
  <c r="K36" i="2" s="1"/>
  <c r="K40" i="2" a="1"/>
  <c r="K40" i="2" s="1"/>
  <c r="K44" i="2" a="1"/>
  <c r="K44" i="2" s="1"/>
  <c r="K48" i="2" a="1"/>
  <c r="K48" i="2" s="1"/>
  <c r="K52" i="2" a="1"/>
  <c r="K52" i="2" s="1"/>
  <c r="U57" i="2" a="1"/>
  <c r="U57" i="2" s="1"/>
  <c r="T69" i="2" a="1"/>
  <c r="T69" i="2" s="1"/>
  <c r="S6" i="2" a="1"/>
  <c r="S6" i="2" s="1"/>
  <c r="S70" i="2" a="1"/>
  <c r="S70" i="2" s="1"/>
  <c r="O18" i="2" a="1"/>
  <c r="O18" i="2" s="1"/>
  <c r="O34" i="2" a="1"/>
  <c r="O34" i="2" s="1"/>
  <c r="O50" i="2" a="1"/>
  <c r="O50" i="2" s="1"/>
  <c r="O66" i="2" a="1"/>
  <c r="O66" i="2" s="1"/>
  <c r="O82" i="2" a="1"/>
  <c r="O82" i="2" s="1"/>
  <c r="O98" i="2" a="1"/>
  <c r="O98" i="2" s="1"/>
  <c r="O114" i="2" a="1"/>
  <c r="O114" i="2" s="1"/>
  <c r="N17" i="2" a="1"/>
  <c r="N17" i="2" s="1"/>
  <c r="N33" i="2" a="1"/>
  <c r="N33" i="2" s="1"/>
  <c r="N49" i="2" a="1"/>
  <c r="N49" i="2" s="1"/>
  <c r="N65" i="2" a="1"/>
  <c r="N65" i="2" s="1"/>
  <c r="N81" i="2" a="1"/>
  <c r="N81" i="2" s="1"/>
  <c r="N97" i="2" a="1"/>
  <c r="N97" i="2" s="1"/>
  <c r="N113" i="2" a="1"/>
  <c r="N113" i="2" s="1"/>
  <c r="L2" i="2" a="1"/>
  <c r="L2" i="2" s="1"/>
  <c r="L6" i="2" a="1"/>
  <c r="L6" i="2" s="1"/>
  <c r="L10" i="2" a="1"/>
  <c r="L10" i="2" s="1"/>
  <c r="L14" i="2" a="1"/>
  <c r="L14" i="2" s="1"/>
  <c r="L18" i="2" a="1"/>
  <c r="L18" i="2" s="1"/>
  <c r="L22" i="2" a="1"/>
  <c r="L22" i="2" s="1"/>
  <c r="L26" i="2" a="1"/>
  <c r="L26" i="2" s="1"/>
  <c r="L30" i="2" a="1"/>
  <c r="L30" i="2" s="1"/>
  <c r="L34" i="2" a="1"/>
  <c r="L34" i="2" s="1"/>
  <c r="L38" i="2" a="1"/>
  <c r="L38" i="2" s="1"/>
  <c r="L42" i="2" a="1"/>
  <c r="L42" i="2" s="1"/>
  <c r="L46" i="2" a="1"/>
  <c r="L46" i="2" s="1"/>
  <c r="L50" i="2" a="1"/>
  <c r="L50" i="2" s="1"/>
  <c r="L54" i="2" a="1"/>
  <c r="L54" i="2" s="1"/>
  <c r="L58" i="2" a="1"/>
  <c r="L58" i="2" s="1"/>
  <c r="L62" i="2" a="1"/>
  <c r="L62" i="2" s="1"/>
  <c r="L66" i="2" a="1"/>
  <c r="L66" i="2" s="1"/>
  <c r="L70" i="2" a="1"/>
  <c r="L70" i="2" s="1"/>
  <c r="L74" i="2" a="1"/>
  <c r="L74" i="2" s="1"/>
  <c r="L78" i="2" a="1"/>
  <c r="L78" i="2" s="1"/>
  <c r="L82" i="2" a="1"/>
  <c r="L82" i="2" s="1"/>
  <c r="L86" i="2" a="1"/>
  <c r="L86" i="2" s="1"/>
  <c r="L90" i="2" a="1"/>
  <c r="L90" i="2" s="1"/>
  <c r="L94" i="2" a="1"/>
  <c r="L94" i="2" s="1"/>
  <c r="L98" i="2" a="1"/>
  <c r="L98" i="2" s="1"/>
  <c r="L102" i="2" a="1"/>
  <c r="L102" i="2" s="1"/>
  <c r="L106" i="2" a="1"/>
  <c r="L106" i="2" s="1"/>
  <c r="L110" i="2" a="1"/>
  <c r="L110" i="2" s="1"/>
  <c r="L114" i="2" a="1"/>
  <c r="L114" i="2" s="1"/>
  <c r="L118" i="2" a="1"/>
  <c r="L118" i="2" s="1"/>
  <c r="K5" i="2" a="1"/>
  <c r="K5" i="2" s="1"/>
  <c r="K9" i="2" a="1"/>
  <c r="K9" i="2" s="1"/>
  <c r="K13" i="2" a="1"/>
  <c r="K13" i="2" s="1"/>
  <c r="K17" i="2" a="1"/>
  <c r="K17" i="2" s="1"/>
  <c r="K21" i="2" a="1"/>
  <c r="K21" i="2" s="1"/>
  <c r="K25" i="2" a="1"/>
  <c r="K25" i="2" s="1"/>
  <c r="K29" i="2" a="1"/>
  <c r="K29" i="2" s="1"/>
  <c r="K33" i="2" a="1"/>
  <c r="K33" i="2" s="1"/>
  <c r="K37" i="2" a="1"/>
  <c r="K37" i="2" s="1"/>
  <c r="K41" i="2" a="1"/>
  <c r="K41" i="2" s="1"/>
  <c r="K45" i="2" a="1"/>
  <c r="K45" i="2" s="1"/>
  <c r="Z2" i="2" a="1"/>
  <c r="Z2" i="2" s="1"/>
  <c r="U113" i="2" a="1"/>
  <c r="U113" i="2" s="1"/>
  <c r="T87" i="2" a="1"/>
  <c r="T87" i="2" s="1"/>
  <c r="S22" i="2" a="1"/>
  <c r="S22" i="2" s="1"/>
  <c r="S86" i="2" a="1"/>
  <c r="S86" i="2" s="1"/>
  <c r="O6" i="2" a="1"/>
  <c r="O6" i="2" s="1"/>
  <c r="O22" i="2" a="1"/>
  <c r="O22" i="2" s="1"/>
  <c r="O38" i="2" a="1"/>
  <c r="O38" i="2" s="1"/>
  <c r="O54" i="2" a="1"/>
  <c r="O54" i="2" s="1"/>
  <c r="O70" i="2" a="1"/>
  <c r="O70" i="2" s="1"/>
  <c r="O86" i="2" a="1"/>
  <c r="O86" i="2" s="1"/>
  <c r="O102" i="2" a="1"/>
  <c r="O102" i="2" s="1"/>
  <c r="O118" i="2" a="1"/>
  <c r="O118" i="2" s="1"/>
  <c r="N5" i="2" a="1"/>
  <c r="N5" i="2" s="1"/>
  <c r="N21" i="2" a="1"/>
  <c r="N21" i="2" s="1"/>
  <c r="N37" i="2" a="1"/>
  <c r="N37" i="2" s="1"/>
  <c r="N53" i="2" a="1"/>
  <c r="N53" i="2" s="1"/>
  <c r="N69" i="2" a="1"/>
  <c r="N69" i="2" s="1"/>
  <c r="N85" i="2" a="1"/>
  <c r="N85" i="2" s="1"/>
  <c r="N101" i="2" a="1"/>
  <c r="N101" i="2" s="1"/>
  <c r="N117" i="2" a="1"/>
  <c r="N117" i="2" s="1"/>
  <c r="L3" i="2" a="1"/>
  <c r="L3" i="2" s="1"/>
  <c r="L7" i="2" a="1"/>
  <c r="L7" i="2" s="1"/>
  <c r="L11" i="2" a="1"/>
  <c r="L11" i="2" s="1"/>
  <c r="L15" i="2" a="1"/>
  <c r="L15" i="2" s="1"/>
  <c r="L19" i="2" a="1"/>
  <c r="L19" i="2" s="1"/>
  <c r="L23" i="2" a="1"/>
  <c r="L23" i="2" s="1"/>
  <c r="L27" i="2" a="1"/>
  <c r="L27" i="2" s="1"/>
  <c r="L31" i="2" a="1"/>
  <c r="L31" i="2" s="1"/>
  <c r="L35" i="2" a="1"/>
  <c r="L35" i="2" s="1"/>
  <c r="L39" i="2" a="1"/>
  <c r="L39" i="2" s="1"/>
  <c r="L43" i="2" a="1"/>
  <c r="L43" i="2" s="1"/>
  <c r="L47" i="2" a="1"/>
  <c r="L47" i="2" s="1"/>
  <c r="L51" i="2" a="1"/>
  <c r="L51" i="2" s="1"/>
  <c r="L55" i="2" a="1"/>
  <c r="L55" i="2" s="1"/>
  <c r="L59" i="2" a="1"/>
  <c r="L59" i="2" s="1"/>
  <c r="L63" i="2" a="1"/>
  <c r="L63" i="2" s="1"/>
  <c r="L67" i="2" a="1"/>
  <c r="L67" i="2" s="1"/>
  <c r="L71" i="2" a="1"/>
  <c r="L71" i="2" s="1"/>
  <c r="L75" i="2" a="1"/>
  <c r="L75" i="2" s="1"/>
  <c r="L79" i="2" a="1"/>
  <c r="L79" i="2" s="1"/>
  <c r="L83" i="2" a="1"/>
  <c r="L83" i="2" s="1"/>
  <c r="L87" i="2" a="1"/>
  <c r="L87" i="2" s="1"/>
  <c r="L91" i="2" a="1"/>
  <c r="L91" i="2" s="1"/>
  <c r="L95" i="2" a="1"/>
  <c r="L95" i="2" s="1"/>
  <c r="L99" i="2" a="1"/>
  <c r="L99" i="2" s="1"/>
  <c r="L103" i="2" a="1"/>
  <c r="L103" i="2" s="1"/>
  <c r="L107" i="2" a="1"/>
  <c r="L107" i="2" s="1"/>
  <c r="L111" i="2" a="1"/>
  <c r="L111" i="2" s="1"/>
  <c r="L115" i="2" a="1"/>
  <c r="L115" i="2" s="1"/>
  <c r="K2" i="2" a="1"/>
  <c r="K2" i="2" s="1"/>
  <c r="K6" i="2" a="1"/>
  <c r="K6" i="2" s="1"/>
  <c r="K10" i="2" a="1"/>
  <c r="K10" i="2" s="1"/>
  <c r="K14" i="2" a="1"/>
  <c r="K14" i="2" s="1"/>
  <c r="K22" i="2" a="1"/>
  <c r="K22" i="2" s="1"/>
  <c r="K38" i="2" a="1"/>
  <c r="K38" i="2" s="1"/>
  <c r="K49" i="2" a="1"/>
  <c r="K49" i="2" s="1"/>
  <c r="K54" i="2" a="1"/>
  <c r="K54" i="2" s="1"/>
  <c r="K58" i="2" a="1"/>
  <c r="K58" i="2" s="1"/>
  <c r="K62" i="2" a="1"/>
  <c r="K62" i="2" s="1"/>
  <c r="K66" i="2" a="1"/>
  <c r="K66" i="2" s="1"/>
  <c r="K70" i="2" a="1"/>
  <c r="K70" i="2" s="1"/>
  <c r="K74" i="2" a="1"/>
  <c r="K74" i="2" s="1"/>
  <c r="K78" i="2" a="1"/>
  <c r="K78" i="2" s="1"/>
  <c r="K82" i="2" a="1"/>
  <c r="K82" i="2" s="1"/>
  <c r="K86" i="2" a="1"/>
  <c r="K86" i="2" s="1"/>
  <c r="K90" i="2" a="1"/>
  <c r="K90" i="2" s="1"/>
  <c r="K94" i="2" a="1"/>
  <c r="K94" i="2" s="1"/>
  <c r="K98" i="2" a="1"/>
  <c r="K98" i="2" s="1"/>
  <c r="K102" i="2" a="1"/>
  <c r="K102" i="2" s="1"/>
  <c r="K106" i="2" a="1"/>
  <c r="K106" i="2" s="1"/>
  <c r="K110" i="2" a="1"/>
  <c r="K110" i="2" s="1"/>
  <c r="K114" i="2" a="1"/>
  <c r="K114" i="2" s="1"/>
  <c r="K118" i="2" a="1"/>
  <c r="K118" i="2" s="1"/>
  <c r="K26" i="2" a="1"/>
  <c r="K26" i="2" s="1"/>
  <c r="K42" i="2" a="1"/>
  <c r="K42" i="2" s="1"/>
  <c r="K50" i="2" a="1"/>
  <c r="K50" i="2" s="1"/>
  <c r="K55" i="2" a="1"/>
  <c r="K55" i="2" s="1"/>
  <c r="K59" i="2" a="1"/>
  <c r="K59" i="2" s="1"/>
  <c r="K63" i="2" a="1"/>
  <c r="K63" i="2" s="1"/>
  <c r="K67" i="2" a="1"/>
  <c r="K67" i="2" s="1"/>
  <c r="K71" i="2" a="1"/>
  <c r="K71" i="2" s="1"/>
  <c r="K75" i="2" a="1"/>
  <c r="K75" i="2" s="1"/>
  <c r="K79" i="2" a="1"/>
  <c r="K79" i="2" s="1"/>
  <c r="K83" i="2" a="1"/>
  <c r="K83" i="2" s="1"/>
  <c r="K87" i="2" a="1"/>
  <c r="K87" i="2" s="1"/>
  <c r="K91" i="2" a="1"/>
  <c r="K91" i="2" s="1"/>
  <c r="K95" i="2" a="1"/>
  <c r="K95" i="2" s="1"/>
  <c r="K99" i="2" a="1"/>
  <c r="K99" i="2" s="1"/>
  <c r="K103" i="2" a="1"/>
  <c r="K103" i="2" s="1"/>
  <c r="K107" i="2" a="1"/>
  <c r="K107" i="2" s="1"/>
  <c r="K111" i="2" a="1"/>
  <c r="K111" i="2" s="1"/>
  <c r="K115" i="2" a="1"/>
  <c r="K115" i="2" s="1"/>
  <c r="K30" i="2" a="1"/>
  <c r="K30" i="2" s="1"/>
  <c r="K46" i="2" a="1"/>
  <c r="K46" i="2" s="1"/>
  <c r="K51" i="2" a="1"/>
  <c r="K51" i="2" s="1"/>
  <c r="K56" i="2" a="1"/>
  <c r="K56" i="2" s="1"/>
  <c r="K60" i="2" a="1"/>
  <c r="K60" i="2" s="1"/>
  <c r="K64" i="2" a="1"/>
  <c r="K64" i="2" s="1"/>
  <c r="K68" i="2" a="1"/>
  <c r="K68" i="2" s="1"/>
  <c r="K72" i="2" a="1"/>
  <c r="K72" i="2" s="1"/>
  <c r="K76" i="2" a="1"/>
  <c r="K76" i="2" s="1"/>
  <c r="K80" i="2" a="1"/>
  <c r="K80" i="2" s="1"/>
  <c r="K84" i="2" a="1"/>
  <c r="K84" i="2" s="1"/>
  <c r="K88" i="2" a="1"/>
  <c r="K88" i="2" s="1"/>
  <c r="K92" i="2" a="1"/>
  <c r="K92" i="2" s="1"/>
  <c r="K96" i="2" a="1"/>
  <c r="K96" i="2" s="1"/>
  <c r="K100" i="2" a="1"/>
  <c r="K100" i="2" s="1"/>
  <c r="K104" i="2" a="1"/>
  <c r="K104" i="2" s="1"/>
  <c r="K108" i="2" a="1"/>
  <c r="K108" i="2" s="1"/>
  <c r="K112" i="2" a="1"/>
  <c r="K112" i="2" s="1"/>
  <c r="K116" i="2" a="1"/>
  <c r="K116" i="2" s="1"/>
  <c r="K18" i="2" a="1"/>
  <c r="K18" i="2" s="1"/>
  <c r="K34" i="2" a="1"/>
  <c r="K34" i="2" s="1"/>
  <c r="K47" i="2" a="1"/>
  <c r="K47" i="2" s="1"/>
  <c r="K53" i="2" a="1"/>
  <c r="K53" i="2" s="1"/>
  <c r="K57" i="2" a="1"/>
  <c r="K57" i="2" s="1"/>
  <c r="K61" i="2" a="1"/>
  <c r="K61" i="2" s="1"/>
  <c r="K65" i="2" a="1"/>
  <c r="K65" i="2" s="1"/>
  <c r="K69" i="2" a="1"/>
  <c r="K69" i="2" s="1"/>
  <c r="K73" i="2" a="1"/>
  <c r="K73" i="2" s="1"/>
  <c r="K77" i="2" a="1"/>
  <c r="K77" i="2" s="1"/>
  <c r="K81" i="2" a="1"/>
  <c r="K81" i="2" s="1"/>
  <c r="K85" i="2" a="1"/>
  <c r="K85" i="2" s="1"/>
  <c r="K89" i="2" a="1"/>
  <c r="K89" i="2" s="1"/>
  <c r="K93" i="2" a="1"/>
  <c r="K93" i="2" s="1"/>
  <c r="K97" i="2" a="1"/>
  <c r="K97" i="2" s="1"/>
  <c r="K101" i="2" a="1"/>
  <c r="K101" i="2" s="1"/>
  <c r="K105" i="2" a="1"/>
  <c r="K105" i="2" s="1"/>
  <c r="K109" i="2" a="1"/>
  <c r="K109" i="2" s="1"/>
  <c r="K113" i="2" a="1"/>
  <c r="K113" i="2" s="1"/>
  <c r="K117" i="2" a="1"/>
  <c r="K117" i="2" s="1"/>
  <c r="K84" i="1" l="1" a="1"/>
  <c r="K84" i="1" s="1"/>
  <c r="E84" i="1" s="1"/>
  <c r="L97" i="1" a="1"/>
  <c r="L97" i="1" s="1"/>
  <c r="K97" i="1" a="1"/>
  <c r="K97" i="1" s="1"/>
  <c r="E97" i="1" s="1"/>
  <c r="L96" i="1" a="1"/>
  <c r="L96" i="1" s="1"/>
  <c r="K96" i="1" a="1"/>
  <c r="K96" i="1" s="1"/>
  <c r="E96" i="1" s="1"/>
  <c r="K95" i="1" a="1"/>
  <c r="K95" i="1" s="1"/>
  <c r="E95" i="1" s="1"/>
  <c r="L98" i="1" a="1"/>
  <c r="L98" i="1" s="1"/>
  <c r="L90" i="1" a="1"/>
  <c r="L90" i="1" s="1"/>
  <c r="K89" i="1" a="1"/>
  <c r="K89" i="1" s="1"/>
  <c r="E89" i="1" s="1"/>
  <c r="L89" i="1" a="1"/>
  <c r="L89" i="1" s="1"/>
  <c r="K90" i="1" a="1"/>
  <c r="K90" i="1" s="1"/>
  <c r="E90" i="1" s="1"/>
  <c r="K88" i="1" a="1"/>
  <c r="K88" i="1" s="1"/>
  <c r="E88" i="1" s="1"/>
  <c r="L88" i="1" a="1"/>
  <c r="L88" i="1" s="1"/>
  <c r="L101" i="1" a="1"/>
  <c r="L101" i="1" s="1"/>
  <c r="K101" i="1" a="1"/>
  <c r="K101" i="1" s="1"/>
  <c r="E101" i="1" s="1"/>
  <c r="AM72" i="1" a="1"/>
  <c r="AM72" i="1" s="1"/>
  <c r="AI72" i="1" a="1"/>
  <c r="AI72" i="1" s="1"/>
  <c r="AE72" i="1" a="1"/>
  <c r="AE72" i="1" s="1"/>
  <c r="AA72" i="1" a="1"/>
  <c r="AA72" i="1" s="1"/>
  <c r="W72" i="1" a="1"/>
  <c r="W72" i="1" s="1"/>
  <c r="S72" i="1" a="1"/>
  <c r="S72" i="1" s="1"/>
  <c r="O72" i="1" a="1"/>
  <c r="O72" i="1" s="1"/>
  <c r="K72" i="1" a="1"/>
  <c r="K72" i="1" s="1"/>
  <c r="K93" i="1" a="1"/>
  <c r="K93" i="1" s="1"/>
  <c r="D95" i="1"/>
  <c r="K83" i="1" a="1"/>
  <c r="K83" i="1" s="1"/>
  <c r="L84" i="1" a="1"/>
  <c r="L84" i="1" s="1"/>
  <c r="L86" i="1" a="1"/>
  <c r="L86" i="1" s="1"/>
  <c r="L76" i="1" a="1"/>
  <c r="L76" i="1" s="1"/>
  <c r="K86" i="1" a="1"/>
  <c r="K86" i="1" s="1"/>
  <c r="E86" i="1" s="1"/>
  <c r="AL72" i="1" a="1"/>
  <c r="AL72" i="1" s="1"/>
  <c r="AH72" i="1" a="1"/>
  <c r="AH72" i="1" s="1"/>
  <c r="AD72" i="1" a="1"/>
  <c r="AD72" i="1" s="1"/>
  <c r="Z72" i="1" a="1"/>
  <c r="Z72" i="1" s="1"/>
  <c r="V72" i="1" a="1"/>
  <c r="V72" i="1" s="1"/>
  <c r="R72" i="1" a="1"/>
  <c r="R72" i="1" s="1"/>
  <c r="N72" i="1" a="1"/>
  <c r="N72" i="1" s="1"/>
  <c r="K79" i="1" a="1"/>
  <c r="K79" i="1" s="1"/>
  <c r="K92" i="1" a="1"/>
  <c r="K92" i="1" s="1"/>
  <c r="L93" i="1" a="1"/>
  <c r="L93" i="1" s="1"/>
  <c r="L95" i="1" a="1"/>
  <c r="L95" i="1" s="1"/>
  <c r="L83" i="1" a="1"/>
  <c r="L83" i="1" s="1"/>
  <c r="K87" i="1" a="1"/>
  <c r="K87" i="1" s="1"/>
  <c r="E87" i="1" s="1"/>
  <c r="L79" i="1" a="1"/>
  <c r="L79" i="1" s="1"/>
  <c r="K76" i="1" a="1"/>
  <c r="K76" i="1" s="1"/>
  <c r="K104" i="1" s="1"/>
  <c r="K78" i="1" a="1"/>
  <c r="K78" i="1" s="1"/>
  <c r="AK72" i="1" a="1"/>
  <c r="AK72" i="1" s="1"/>
  <c r="AG72" i="1" a="1"/>
  <c r="AG72" i="1" s="1"/>
  <c r="AC72" i="1" a="1"/>
  <c r="AC72" i="1" s="1"/>
  <c r="Y72" i="1" a="1"/>
  <c r="Y72" i="1" s="1"/>
  <c r="U72" i="1" a="1"/>
  <c r="U72" i="1" s="1"/>
  <c r="Q72" i="1" a="1"/>
  <c r="Q72" i="1" s="1"/>
  <c r="M72" i="1" a="1"/>
  <c r="M72" i="1" s="1"/>
  <c r="K91" i="1" a="1"/>
  <c r="K91" i="1" s="1"/>
  <c r="L92" i="1" a="1"/>
  <c r="L92" i="1" s="1"/>
  <c r="K94" i="1" a="1"/>
  <c r="K94" i="1" s="1"/>
  <c r="K98" i="1" a="1"/>
  <c r="K98" i="1" s="1"/>
  <c r="E98" i="1" s="1"/>
  <c r="K85" i="1" a="1"/>
  <c r="K85" i="1" s="1"/>
  <c r="E85" i="1" s="1"/>
  <c r="L87" i="1" a="1"/>
  <c r="L87" i="1" s="1"/>
  <c r="L78" i="1" a="1"/>
  <c r="L78" i="1" s="1"/>
  <c r="L75" i="1" a="1"/>
  <c r="L75" i="1" s="1"/>
  <c r="AN72" i="1" a="1"/>
  <c r="AN72" i="1" s="1"/>
  <c r="AJ72" i="1" a="1"/>
  <c r="AJ72" i="1" s="1"/>
  <c r="AF72" i="1" a="1"/>
  <c r="AF72" i="1" s="1"/>
  <c r="AB72" i="1" a="1"/>
  <c r="AB72" i="1" s="1"/>
  <c r="X72" i="1" a="1"/>
  <c r="X72" i="1" s="1"/>
  <c r="T72" i="1" a="1"/>
  <c r="T72" i="1" s="1"/>
  <c r="P72" i="1" a="1"/>
  <c r="P72" i="1" s="1"/>
  <c r="L72" i="1" a="1"/>
  <c r="L72" i="1" s="1"/>
  <c r="L91" i="1" a="1"/>
  <c r="L91" i="1" s="1"/>
  <c r="L94" i="1" a="1"/>
  <c r="L94" i="1" s="1"/>
  <c r="L85" i="1" a="1"/>
  <c r="L85" i="1" s="1"/>
  <c r="K75" i="1" a="1"/>
  <c r="K75" i="1" s="1"/>
  <c r="D91" i="1" l="1"/>
  <c r="E91" i="1"/>
  <c r="D94" i="1"/>
  <c r="E94" i="1"/>
  <c r="D93" i="1"/>
  <c r="E93" i="1"/>
  <c r="D92" i="1"/>
  <c r="E92" i="1"/>
  <c r="E83" i="1"/>
  <c r="K103" i="1"/>
  <c r="K80" i="1"/>
  <c r="K77" i="1"/>
  <c r="L77" i="1"/>
  <c r="L8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4B286EF-8413-4186-B0C5-8690003F98E3}" keepAlive="1" name="Query - subjectsGroups" description="Connection to the 'subjectsGroups' query in the workbook." type="5" refreshedVersion="0" background="1" saveData="1">
    <dbPr connection="Provider=Microsoft.Mashup.OleDb.1;Data Source=$Workbook$;Location=subjectsGroups;Extended Properties=&quot;&quot;" command="SELECT * FROM [subjectsGroup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<sst xmlns="http://schemas.openxmlformats.org/spreadsheetml/2006/main" count="454" uniqueCount="299">
  <si>
    <t>name</t>
  </si>
  <si>
    <t>credit</t>
  </si>
  <si>
    <t>type</t>
  </si>
  <si>
    <t>mode</t>
  </si>
  <si>
    <t>Version</t>
  </si>
  <si>
    <t>0.0.1</t>
  </si>
  <si>
    <t>Date</t>
  </si>
  <si>
    <t>Description</t>
  </si>
  <si>
    <t>isCal</t>
  </si>
  <si>
    <t>group</t>
  </si>
  <si>
    <t>plan</t>
  </si>
  <si>
    <t>code</t>
  </si>
  <si>
    <t>GE</t>
  </si>
  <si>
    <t>General Education</t>
  </si>
  <si>
    <t>001101</t>
  </si>
  <si>
    <t>Fundamental English 1</t>
  </si>
  <si>
    <t>001102</t>
  </si>
  <si>
    <t>Fundamental English 2</t>
  </si>
  <si>
    <t>001201</t>
  </si>
  <si>
    <t>Critical Reading and Effective Writing</t>
  </si>
  <si>
    <t>required</t>
  </si>
  <si>
    <t>154104</t>
  </si>
  <si>
    <t>Environmental Conservation</t>
  </si>
  <si>
    <t>Field of Specialization</t>
  </si>
  <si>
    <t>FoS</t>
  </si>
  <si>
    <t>Core Courses</t>
  </si>
  <si>
    <t>Major Electives</t>
  </si>
  <si>
    <t>Free Electives</t>
  </si>
  <si>
    <t>grade</t>
  </si>
  <si>
    <t>point</t>
  </si>
  <si>
    <t>isPlanning</t>
  </si>
  <si>
    <t>A</t>
  </si>
  <si>
    <t>B+</t>
  </si>
  <si>
    <t>B</t>
  </si>
  <si>
    <t>C+</t>
  </si>
  <si>
    <t>C</t>
  </si>
  <si>
    <t>D+</t>
  </si>
  <si>
    <t>D</t>
  </si>
  <si>
    <t>F</t>
  </si>
  <si>
    <t>S</t>
  </si>
  <si>
    <t>U</t>
  </si>
  <si>
    <t>V</t>
  </si>
  <si>
    <t>W</t>
  </si>
  <si>
    <t>AF</t>
  </si>
  <si>
    <t>SU</t>
  </si>
  <si>
    <t>gradeType</t>
  </si>
  <si>
    <t>description</t>
  </si>
  <si>
    <t>isKeep</t>
  </si>
  <si>
    <t>A-F</t>
  </si>
  <si>
    <t>S or U</t>
  </si>
  <si>
    <t>Free Elective 1 credit</t>
  </si>
  <si>
    <t>Free Elective 2 credits</t>
  </si>
  <si>
    <t>Free Elective 3 credits</t>
  </si>
  <si>
    <t>Free Elective 4 credits</t>
  </si>
  <si>
    <t>Free Elective 5 credits</t>
  </si>
  <si>
    <t>Free Elective 6 credits</t>
  </si>
  <si>
    <t>course</t>
  </si>
  <si>
    <t>remark</t>
  </si>
  <si>
    <t>1/1</t>
  </si>
  <si>
    <t>1/2</t>
  </si>
  <si>
    <t>1/3</t>
  </si>
  <si>
    <t>2/1</t>
  </si>
  <si>
    <t>2/2</t>
  </si>
  <si>
    <t>2/3</t>
  </si>
  <si>
    <t>3/1</t>
  </si>
  <si>
    <t>3/2</t>
  </si>
  <si>
    <t>3/3</t>
  </si>
  <si>
    <t>4/1</t>
  </si>
  <si>
    <t>4/2</t>
  </si>
  <si>
    <t>4/3</t>
  </si>
  <si>
    <t>5/1</t>
  </si>
  <si>
    <t>5/2</t>
  </si>
  <si>
    <t>5/3</t>
  </si>
  <si>
    <t>6/1</t>
  </si>
  <si>
    <t>6/2</t>
  </si>
  <si>
    <t>6/3</t>
  </si>
  <si>
    <t>7/1</t>
  </si>
  <si>
    <t>7/2</t>
  </si>
  <si>
    <t>7/3</t>
  </si>
  <si>
    <t>8/1</t>
  </si>
  <si>
    <t>8/2</t>
  </si>
  <si>
    <t>8/3</t>
  </si>
  <si>
    <t>9/1</t>
  </si>
  <si>
    <t>9/2</t>
  </si>
  <si>
    <t>9/3</t>
  </si>
  <si>
    <t>10/1</t>
  </si>
  <si>
    <t>10/2</t>
  </si>
  <si>
    <t>10/3</t>
  </si>
  <si>
    <t>inputGroup</t>
  </si>
  <si>
    <t>GP</t>
  </si>
  <si>
    <t>GPA</t>
  </si>
  <si>
    <t>X</t>
  </si>
  <si>
    <t>xA</t>
  </si>
  <si>
    <t>xB</t>
  </si>
  <si>
    <t>xB+</t>
  </si>
  <si>
    <t>xC</t>
  </si>
  <si>
    <t>xC+</t>
  </si>
  <si>
    <t>xD</t>
  </si>
  <si>
    <t>xD+</t>
  </si>
  <si>
    <t>xF</t>
  </si>
  <si>
    <t>xS</t>
  </si>
  <si>
    <t>xU</t>
  </si>
  <si>
    <t>All Courses</t>
  </si>
  <si>
    <t>Credits
GPA</t>
  </si>
  <si>
    <t>Current</t>
  </si>
  <si>
    <t>Planning</t>
  </si>
  <si>
    <t>Credits</t>
  </si>
  <si>
    <t>Remain</t>
  </si>
  <si>
    <t>Undefined</t>
  </si>
  <si>
    <t/>
  </si>
  <si>
    <t>isTitle</t>
  </si>
  <si>
    <t>ALL</t>
  </si>
  <si>
    <t>* grade start with 'x' for planning</t>
  </si>
  <si>
    <t>* grade X stands for CE, CP, CS, CT or CX</t>
  </si>
  <si>
    <t>Learner Person</t>
  </si>
  <si>
    <t>204100</t>
  </si>
  <si>
    <t>Information Technology and Modern Life</t>
  </si>
  <si>
    <t>Active Citizen</t>
  </si>
  <si>
    <t>GE-Req</t>
  </si>
  <si>
    <t>GE-Req-LP</t>
  </si>
  <si>
    <t>1000</t>
  </si>
  <si>
    <t>1100</t>
  </si>
  <si>
    <t>1110</t>
  </si>
  <si>
    <t>2000</t>
  </si>
  <si>
    <t>2100</t>
  </si>
  <si>
    <t>2200</t>
  </si>
  <si>
    <t>2210</t>
  </si>
  <si>
    <t>2220</t>
  </si>
  <si>
    <t>Innovative Co-creator</t>
  </si>
  <si>
    <t>GE-Req-IC</t>
  </si>
  <si>
    <t>1120</t>
  </si>
  <si>
    <t>GE-Req-AC</t>
  </si>
  <si>
    <t>140104</t>
  </si>
  <si>
    <t>Citizenship</t>
  </si>
  <si>
    <t>1130</t>
  </si>
  <si>
    <t>FoS-Cor</t>
  </si>
  <si>
    <t>Fos-Maj</t>
  </si>
  <si>
    <t>FoS-Maj-Req</t>
  </si>
  <si>
    <t>FoS-Maj-Ele</t>
  </si>
  <si>
    <t>9000</t>
  </si>
  <si>
    <t>Free-Ele</t>
  </si>
  <si>
    <t>reqIS</t>
  </si>
  <si>
    <t>WIL</t>
  </si>
  <si>
    <t>IS</t>
  </si>
  <si>
    <t>Work Integrated Learning</t>
  </si>
  <si>
    <t>Independent study</t>
  </si>
  <si>
    <t>Both</t>
  </si>
  <si>
    <t>reqWIL</t>
  </si>
  <si>
    <t>FoS-Maj</t>
  </si>
  <si>
    <t>FoS-Maj-REQ</t>
  </si>
  <si>
    <t>Credit (cal)</t>
  </si>
  <si>
    <t>Learner Person - Required</t>
  </si>
  <si>
    <t>Learner Person - Elective</t>
  </si>
  <si>
    <t>Active Citizen - Required</t>
  </si>
  <si>
    <t>Active Citizen - Elective</t>
  </si>
  <si>
    <t>Major Courses</t>
  </si>
  <si>
    <t>Major Required</t>
  </si>
  <si>
    <t>Major Electives - G1G2</t>
  </si>
  <si>
    <t>Major Electives - LANGUAGE</t>
  </si>
  <si>
    <t>001224</t>
  </si>
  <si>
    <t>English for Social Sciences</t>
  </si>
  <si>
    <t>211100</t>
  </si>
  <si>
    <t>Eating Well : Better Living and Disease Prevention</t>
  </si>
  <si>
    <t>359204</t>
  </si>
  <si>
    <t>Horticulture for Health</t>
  </si>
  <si>
    <t>651106</t>
  </si>
  <si>
    <t>Food Sanitary from Food Animal for Consumer</t>
  </si>
  <si>
    <t>400110</t>
  </si>
  <si>
    <t>Technology Development and Global Change</t>
  </si>
  <si>
    <t>050121</t>
  </si>
  <si>
    <t>Thai People in The ASEAN Community</t>
  </si>
  <si>
    <t>154111</t>
  </si>
  <si>
    <t>Weather in Everyday Life</t>
  </si>
  <si>
    <t>126101</t>
  </si>
  <si>
    <t>Introduction to International Relations</t>
  </si>
  <si>
    <t>126102</t>
  </si>
  <si>
    <t>Introduction to ASEAN</t>
  </si>
  <si>
    <t>127101</t>
  </si>
  <si>
    <t>Introduction to Political Science</t>
  </si>
  <si>
    <t>152211</t>
  </si>
  <si>
    <t>Introduction to Southeast Asia</t>
  </si>
  <si>
    <t>154141</t>
  </si>
  <si>
    <t>Human Geography</t>
  </si>
  <si>
    <t>154262</t>
  </si>
  <si>
    <t>Regional Dynamic of Southeast Asia</t>
  </si>
  <si>
    <t>159101</t>
  </si>
  <si>
    <t>Fundamentals in Sociology and Anthropology</t>
  </si>
  <si>
    <t>176101</t>
  </si>
  <si>
    <t>Introduction to Law</t>
  </si>
  <si>
    <t>751101</t>
  </si>
  <si>
    <t>Principles of Economics 1</t>
  </si>
  <si>
    <t>751102</t>
  </si>
  <si>
    <t>Principles of Economics 2</t>
  </si>
  <si>
    <t>152301</t>
  </si>
  <si>
    <t>Development Theories and Practices</t>
  </si>
  <si>
    <t>152312</t>
  </si>
  <si>
    <t>Migration and Human Mobility in ASEAN</t>
  </si>
  <si>
    <t>152321</t>
  </si>
  <si>
    <t>Transnationalism and Social Issues</t>
  </si>
  <si>
    <t>152351</t>
  </si>
  <si>
    <t>Economic Development and Spatial Integration</t>
  </si>
  <si>
    <t>175231</t>
  </si>
  <si>
    <t>Health and Medicine in ASEAN</t>
  </si>
  <si>
    <t>175301</t>
  </si>
  <si>
    <t>Research Methodology</t>
  </si>
  <si>
    <t>175333</t>
  </si>
  <si>
    <t>Cultural Rights</t>
  </si>
  <si>
    <t>175341</t>
  </si>
  <si>
    <t>Dynamics of Southeast Asian Politics and Economy</t>
  </si>
  <si>
    <t>175409</t>
  </si>
  <si>
    <t>Seminar in ASEAN Studies</t>
  </si>
  <si>
    <t>175481</t>
  </si>
  <si>
    <t>Cooperative Education</t>
  </si>
  <si>
    <t>175499</t>
  </si>
  <si>
    <t>Independent Study in ASEAN Studies</t>
  </si>
  <si>
    <t>152245</t>
  </si>
  <si>
    <t>Body Politics in Modern World</t>
  </si>
  <si>
    <t>152311</t>
  </si>
  <si>
    <t>Popular Culture in Southeast Asia</t>
  </si>
  <si>
    <t>152324</t>
  </si>
  <si>
    <t>Civil Society, Non-Governmental Organizations, and Social Movement</t>
  </si>
  <si>
    <t>152349</t>
  </si>
  <si>
    <t>Rights and Life Security in a Changing World</t>
  </si>
  <si>
    <t>152414</t>
  </si>
  <si>
    <t>Social Policy and Social Welfare System</t>
  </si>
  <si>
    <t>152431</t>
  </si>
  <si>
    <t>Gender and Development</t>
  </si>
  <si>
    <t>159352</t>
  </si>
  <si>
    <t>Society and Cultural Dynamics in Southeast Asia</t>
  </si>
  <si>
    <t>159353</t>
  </si>
  <si>
    <t>Social and Cultural Dynamics in Thailand</t>
  </si>
  <si>
    <t>159424</t>
  </si>
  <si>
    <t>Belief Systems and Religions In Southeast Asia</t>
  </si>
  <si>
    <t>159454</t>
  </si>
  <si>
    <t>Chinese Influence and Southeast Asia</t>
  </si>
  <si>
    <t>175415</t>
  </si>
  <si>
    <t>Contemporary Topics in ASEAN</t>
  </si>
  <si>
    <t>175431</t>
  </si>
  <si>
    <t>Ethnicity in ASEAN</t>
  </si>
  <si>
    <t>175432</t>
  </si>
  <si>
    <t>Tourism in ASEAN</t>
  </si>
  <si>
    <t>126213</t>
  </si>
  <si>
    <t>Politico-Economic History of Southeast Asia</t>
  </si>
  <si>
    <t>126324</t>
  </si>
  <si>
    <t>International Organizations</t>
  </si>
  <si>
    <t>126327</t>
  </si>
  <si>
    <t>Political Economy of Asia-Pacific</t>
  </si>
  <si>
    <t>152331</t>
  </si>
  <si>
    <t>Urbanism and Development</t>
  </si>
  <si>
    <t>152422</t>
  </si>
  <si>
    <t>Resource Management and Development</t>
  </si>
  <si>
    <t>154340</t>
  </si>
  <si>
    <t>Geography of Development</t>
  </si>
  <si>
    <t>351204</t>
  </si>
  <si>
    <t>Agricultural Systems and Economies in ASEAN Economic Community</t>
  </si>
  <si>
    <t>LANGUAGE-1</t>
  </si>
  <si>
    <t>LANGUAGE-2</t>
  </si>
  <si>
    <t>LANGUAGE-3</t>
  </si>
  <si>
    <t>LANGUAGE-4</t>
  </si>
  <si>
    <t>LANGUAGE-5</t>
  </si>
  <si>
    <t>GE-Req-LP-ELE</t>
  </si>
  <si>
    <t>GE-Req-AC-ELE</t>
  </si>
  <si>
    <t>GE-Req-AC-Req</t>
  </si>
  <si>
    <t>FoS-Maj-Ele-G1G2</t>
  </si>
  <si>
    <t>FoS-Maj-Ele-Lang</t>
  </si>
  <si>
    <t>1140</t>
  </si>
  <si>
    <t>1141</t>
  </si>
  <si>
    <t>1142</t>
  </si>
  <si>
    <t>2221</t>
  </si>
  <si>
    <t>2222</t>
  </si>
  <si>
    <t>ค่าลำดับขั้นสะสมเฉลี่ยทั้งหมด (สำเร็จการศึกษา) -----&gt;</t>
  </si>
  <si>
    <t>GPA วิชาเอก จะต้องได้ &gt;= 2.00 จึงจะสำเร็จการศึกษาได้ -----&gt;</t>
  </si>
  <si>
    <t>หน่วยกิตคำนวณทั้งหมด</t>
  </si>
  <si>
    <t>หน่วยกิตสะสมทั้งหมด (134 หน่วยกิต)</t>
  </si>
  <si>
    <t>Credit</t>
  </si>
  <si>
    <t>อาจารย์ ดร.พชร ตินะมาส</t>
  </si>
  <si>
    <t>วิทยาลัยศิลปะ สื่อ และเทคโนโลยี</t>
  </si>
  <si>
    <t>จัดทำโดย</t>
  </si>
  <si>
    <t>งานบริการการศึกษาและพัฒนาคุณภาพนักศึกษา</t>
  </si>
  <si>
    <t>คณะสังคมศาสตร์ มหาวิทยาลัยเชียงใหม่</t>
  </si>
  <si>
    <t>13-07-2023</t>
  </si>
  <si>
    <t>หลักสูตรศิลปศาสตรบัณฑิต สาขาวิชาอาเซียนศึกษา หลักสูตรใหม่ พ.ศ. 2562</t>
  </si>
  <si>
    <t>LANGUAGE-1 3 Credits</t>
  </si>
  <si>
    <t>LANGUAGE-2 3 Credits</t>
  </si>
  <si>
    <t>LANGUAGE-3 3 Credits</t>
  </si>
  <si>
    <t>LANGUAGE-4 3 Credits</t>
  </si>
  <si>
    <t>LANGUAGE-5 3 Credits</t>
  </si>
  <si>
    <t>LANGUAGE-6 3 Credits</t>
  </si>
  <si>
    <t>LANGUAGE-6</t>
  </si>
  <si>
    <t>FREE-01 credit</t>
  </si>
  <si>
    <t>FREE-02 credits</t>
  </si>
  <si>
    <t>FREE-03 credits</t>
  </si>
  <si>
    <t>FREE-04 credits</t>
  </si>
  <si>
    <t>FREE-05 credits</t>
  </si>
  <si>
    <t>FREE-06 credits</t>
  </si>
  <si>
    <t>0.0.2</t>
  </si>
  <si>
    <t>หลักสูตรศิลปศาสตรบัณฑิต สาขาวิชาอาเซียนศึกษา หลักสูตรใหม่ พ.ศ. 2562 (เช็คความถูกต้อง)</t>
  </si>
  <si>
    <t>Major Electives (Society and Culture in ASEAN &amp; Politics Economics and Development in ASEAN)</t>
  </si>
  <si>
    <t>400 &gt;= 6 หน่วยกิต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</si>
</sst>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yyyy\-mm\-dd"/>
  </numFmts>
  <fonts count="8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8"/>
      <color theme="1"/>
      <name val="Tahoma"/>
      <family val="2"/>
      <scheme val="minor"/>
    </font>
    <font>
      <b/>
      <sz val="11"/>
      <color rgb="FFFF0000"/>
      <name val="Tahoma"/>
      <family val="2"/>
      <scheme val="minor"/>
    </font>
    <font>
      <sz val="8"/>
      <name val="Tahoma"/>
      <family val="2"/>
      <scheme val="minor"/>
    </font>
    <font>
      <b/>
      <u/>
      <sz val="11"/>
      <color theme="1"/>
      <name val="Tahoma"/>
      <family val="2"/>
      <scheme val="minor"/>
    </font>
    <font>
      <i/>
      <sz val="11"/>
      <color theme="1"/>
      <name val="Tahoma"/>
      <family val="2"/>
      <scheme val="minor"/>
    </font>
    <font>
      <b/>
      <sz val="11"/>
      <color rgb="FFC00000"/>
      <name val="Tahoma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quotePrefix="1"/>
    <xf numFmtId="0" fontId="1" fillId="0" borderId="0" xfId="0" applyFont="1"/>
    <xf numFmtId="49" fontId="0" fillId="0" borderId="0" xfId="0" applyNumberFormat="1" applyProtection="1">
      <protection locked="0"/>
    </xf>
    <xf numFmtId="49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49" fontId="0" fillId="0" borderId="0" xfId="0" quotePrefix="1" applyNumberFormat="1"/>
    <xf numFmtId="49" fontId="0" fillId="0" borderId="0" xfId="0" quotePrefix="1" applyNumberFormat="1" applyProtection="1">
      <protection locked="0"/>
    </xf>
    <xf numFmtId="49" fontId="1" fillId="0" borderId="0" xfId="0" applyNumberFormat="1" applyFont="1"/>
    <xf numFmtId="0" fontId="5" fillId="3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1" fillId="3" borderId="0" xfId="0" applyFont="1" applyFill="1"/>
    <xf numFmtId="0" fontId="0" fillId="3" borderId="0" xfId="0" applyFill="1"/>
    <xf numFmtId="0" fontId="3" fillId="3" borderId="0" xfId="0" applyFont="1" applyFill="1"/>
    <xf numFmtId="0" fontId="1" fillId="4" borderId="0" xfId="0" applyFont="1" applyFill="1"/>
    <xf numFmtId="0" fontId="0" fillId="4" borderId="0" xfId="0" applyFill="1"/>
    <xf numFmtId="0" fontId="1" fillId="5" borderId="0" xfId="0" applyFont="1" applyFill="1"/>
    <xf numFmtId="0" fontId="0" fillId="5" borderId="0" xfId="0" applyFill="1"/>
    <xf numFmtId="2" fontId="0" fillId="2" borderId="0" xfId="0" applyNumberFormat="1" applyFill="1"/>
    <xf numFmtId="187" fontId="0" fillId="0" borderId="0" xfId="0" applyNumberFormat="1" applyAlignment="1">
      <alignment horizontal="left"/>
    </xf>
    <xf numFmtId="187" fontId="0" fillId="0" borderId="0" xfId="0" applyNumberFormat="1"/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quotePrefix="1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6" borderId="0" xfId="0" applyFill="1"/>
    <xf numFmtId="0" fontId="0" fillId="7" borderId="0" xfId="0" applyFill="1"/>
    <xf numFmtId="0" fontId="1" fillId="0" borderId="0" xfId="0" quotePrefix="1" applyFont="1"/>
    <xf numFmtId="49" fontId="1" fillId="0" borderId="0" xfId="0" quotePrefix="1" applyNumberFormat="1" applyFont="1"/>
    <xf numFmtId="0" fontId="6" fillId="0" borderId="0" xfId="0" applyFont="1"/>
    <xf numFmtId="0" fontId="1" fillId="5" borderId="0" xfId="0" quotePrefix="1" applyFont="1" applyFill="1" applyAlignment="1">
      <alignment wrapText="1"/>
    </xf>
    <xf numFmtId="49" fontId="7" fillId="0" borderId="0" xfId="0" applyNumberFormat="1" applyFont="1" applyAlignment="1" applyProtection="1">
      <alignment horizontal="center" vertical="center"/>
      <protection locked="0"/>
    </xf>
  </cellXfs>
  <cellStyles count="1">
    <cellStyle name="Normal" xfId="0" builtinId="0"/>
  </cellStyles>
  <dxfs count="1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center" textRotation="0" wrapText="1" indent="0" justifyLastLine="0" shrinkToFit="0" readingOrder="0"/>
    </dxf>
    <dxf>
      <font>
        <color theme="0" tint="-0.34998626667073579"/>
      </font>
    </dxf>
    <dxf>
      <font>
        <color rgb="FF00B050"/>
      </font>
    </dxf>
    <dxf>
      <font>
        <color theme="0" tint="-0.499984740745262"/>
      </font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theme="0" tint="-0.34998626667073579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alignment horizontal="center" vertical="bottom" textRotation="0" wrapText="0" indent="0" justifyLastLine="0" shrinkToFit="0" readingOrder="0"/>
      <protection locked="1" hidden="0"/>
    </dxf>
    <dxf>
      <numFmt numFmtId="30" formatCode="@"/>
      <alignment horizontal="center" vertical="center" textRotation="0" wrapText="0" indent="0" justifyLastLine="0" shrinkToFit="0" readingOrder="0"/>
      <protection locked="0" hidden="0"/>
    </dxf>
    <dxf>
      <numFmt numFmtId="0" formatCode="General"/>
      <protection locked="1" hidden="0"/>
    </dxf>
    <dxf>
      <numFmt numFmtId="30" formatCode="@"/>
      <protection locked="1" hidden="0"/>
    </dxf>
    <dxf>
      <numFmt numFmtId="0" formatCode="General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26D49C0-EA8B-460B-B616-FD33891F6BC1}" name="calculation" displayName="calculation" ref="A1:AN72" totalsRowCount="1" headerRowDxfId="108" dataDxfId="107" totalsRowDxfId="106">
  <tableColumns count="40">
    <tableColumn id="46" xr3:uid="{4E13422A-8BB0-4136-B738-2E35AD475094}" name="inputGroup" dataDxfId="105" totalsRowDxfId="31"/>
    <tableColumn id="83" xr3:uid="{F2963C70-2B4F-4084-9B90-99A4C48AB840}" name="isTitle" dataDxfId="104">
      <calculatedColumnFormula>IF(ISBLANK(calculation[[#This Row],[course]]),"",INDEX(subjects[isTitle],MATCH(calculation[[#This Row],[course]],subjects[code],0),0))</calculatedColumnFormula>
    </tableColumn>
    <tableColumn id="1" xr3:uid="{FF40C253-9359-4CD4-B70D-C70F7EB86CE6}" name="course" dataDxfId="103"/>
    <tableColumn id="2" xr3:uid="{935D810C-7C33-411F-99A1-9B69DC6CFE6C}" name="name" dataDxfId="102">
      <calculatedColumnFormula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calculatedColumnFormula>
    </tableColumn>
    <tableColumn id="3" xr3:uid="{D98BC8BE-9F3B-4590-8121-C66203DD5BC2}" name="remark" dataDxfId="101"/>
    <tableColumn id="4" xr3:uid="{BC0B8D09-A8C3-4DB9-B550-A3A2A76328CE}" name="credit" totalsRowLabel="Credits_x000a_GPA" dataDxfId="100" totalsRowDxfId="30">
      <calculatedColumnFormula>IF(OR(ISBLANK(calculation[[#This Row],[course]]),calculation[[#This Row],[isTitle]]),"",IF(AND(calculation[[#This Row],[plan]]&lt;&gt;"",calculation[[#This Row],[plan]]&lt;&gt;plan),"",INDEX(subjects[credit],MATCH(calculation[[#This Row],[course]],subjects[code],0),1)))</calculatedColumnFormula>
    </tableColumn>
    <tableColumn id="43" xr3:uid="{33AE87EF-7880-4A63-9781-EEF196B92C43}" name="group" dataDxfId="99">
      <calculatedColumnFormula>IF(ISBLANK(calculation[[#This Row],[course]]),"",INDEX(subjects[group],MATCH(calculation[[#This Row],[course]],subjects[code],0),1))</calculatedColumnFormula>
    </tableColumn>
    <tableColumn id="42" xr3:uid="{E6F2A2F6-A8DF-4A01-8FB7-B08C85B2F2A6}" name="mode" dataDxfId="98">
      <calculatedColumnFormula>IF(ISBLANK(calculation[[#This Row],[course]]),"",INDEX(subjects[mode],MATCH(calculation[[#This Row],[course]],subjects[code],0),1))</calculatedColumnFormula>
    </tableColumn>
    <tableColumn id="44" xr3:uid="{B50D88B9-2D9C-4D95-BEF5-0B628166F087}" name="gradeType" dataDxfId="97">
      <calculatedColumnFormula>IF(OR(ISBLANK(calculation[[#This Row],[course]]),calculation[[#This Row],[isTitle]]),"",IF(INDEX(subjects[gradeType],MATCH(calculation[[#This Row],[course]],subjects[code],0),1)="","ALL",INDEX(subjects[gradeType],MATCH(calculation[[#This Row],[course]],subjects[code],0),1)))</calculatedColumnFormula>
    </tableColumn>
    <tableColumn id="45" xr3:uid="{BF61F131-FEB5-47F2-B796-F149DA10E84F}" name="plan" dataDxfId="96">
      <calculatedColumnFormula>IF(ISBLANK(calculation[[#This Row],[course]]),"",INDEX(subjects[plan],MATCH(calculation[[#This Row],[course]],subjects[code],0),1))</calculatedColumnFormula>
    </tableColumn>
    <tableColumn id="47" xr3:uid="{B55EE284-2C83-4A25-982D-F56B850C29BE}" name="1/1" totalsRowFunction="custom" dataDxfId="95" totalsRowDxfId="29">
      <totalsRowFormula array="1">SUM(IFERROR(NOT(ISBLANK(calculation[1/1]))*calculation[credit],0))&amp;CHAR(10)&amp;IFERROR(FIXED(SUM(IFERROR(INDEX(grades[point],N(IF(1,MATCH(calculation[1/1],grades[grade],0))))*calculation[credit],0))/SUM(IFERROR(INDEX(grades[isCal],N(IF(1,MATCH(calculation[1/1],grades[grade],0))))*calculation[credit],0)),2),"")</totalsRowFormula>
    </tableColumn>
    <tableColumn id="48" xr3:uid="{1827834C-6A9C-4F16-B603-879845EF8E88}" name="1/2" totalsRowFunction="custom" dataDxfId="94" totalsRowDxfId="28">
      <totalsRowFormula array="1">SUM(IFERROR(NOT(ISBLANK(calculation[1/2]))*calculation[credit],0))&amp;CHAR(10)&amp;IFERROR(FIXED(SUM(IFERROR(INDEX(grades[point],N(IF(1,MATCH(calculation[1/2],grades[grade],0))))*calculation[credit],0))/SUM(IFERROR(INDEX(grades[isCal],N(IF(1,MATCH(calculation[1/2],grades[grade],0))))*calculation[credit],0)),2),"")</totalsRowFormula>
    </tableColumn>
    <tableColumn id="49" xr3:uid="{D4764856-1138-4933-9715-0E270D49F288}" name="1/3" totalsRowFunction="custom" dataDxfId="93" totalsRowDxfId="27">
      <totalsRowFormula array="1">SUM(IFERROR(NOT(ISBLANK(calculation[1/3]))*calculation[credit],0))&amp;CHAR(10)&amp;IFERROR(FIXED(SUM(IFERROR(INDEX(grades[point],N(IF(1,MATCH(calculation[1/3],grades[grade],0))))*calculation[credit],0))/SUM(IFERROR(INDEX(grades[isCal],N(IF(1,MATCH(calculation[1/3],grades[grade],0))))*calculation[credit],0)),2),"")</totalsRowFormula>
    </tableColumn>
    <tableColumn id="50" xr3:uid="{3F320AD8-4D48-4046-920C-D426E95E2606}" name="2/1" totalsRowFunction="custom" dataDxfId="92" totalsRowDxfId="26">
      <totalsRowFormula array="1">SUM(IFERROR(NOT(ISBLANK(calculation[2/1]))*calculation[credit],0))&amp;CHAR(10)&amp;IFERROR(FIXED(SUM(IFERROR(INDEX(grades[point],N(IF(1,MATCH(calculation[2/1],grades[grade],0))))*calculation[credit],0))/SUM(IFERROR(INDEX(grades[isCal],N(IF(1,MATCH(calculation[2/1],grades[grade],0))))*calculation[credit],0)),2),"")</totalsRowFormula>
    </tableColumn>
    <tableColumn id="51" xr3:uid="{2D413A81-D185-472E-A1A3-B7A224303F6E}" name="2/2" totalsRowFunction="custom" dataDxfId="91" totalsRowDxfId="25">
      <totalsRowFormula array="1">SUM(IFERROR(NOT(ISBLANK(calculation[2/2]))*calculation[credit],0))&amp;CHAR(10)&amp;IFERROR(FIXED(SUM(IFERROR(INDEX(grades[point],N(IF(1,MATCH(calculation[2/2],grades[grade],0))))*calculation[credit],0))/SUM(IFERROR(INDEX(grades[isCal],N(IF(1,MATCH(calculation[2/2],grades[grade],0))))*calculation[credit],0)),2),"")</totalsRowFormula>
    </tableColumn>
    <tableColumn id="52" xr3:uid="{1CCD5066-07BC-4B8E-A466-DD5FA8AB41E9}" name="2/3" totalsRowFunction="custom" dataDxfId="90" totalsRowDxfId="24">
      <totalsRowFormula array="1">SUM(IFERROR(NOT(ISBLANK(calculation[2/3]))*calculation[credit],0))&amp;CHAR(10)&amp;IFERROR(FIXED(SUM(IFERROR(INDEX(grades[point],N(IF(1,MATCH(calculation[2/3],grades[grade],0))))*calculation[credit],0))/SUM(IFERROR(INDEX(grades[isCal],N(IF(1,MATCH(calculation[2/3],grades[grade],0))))*calculation[credit],0)),2),"")</totalsRowFormula>
    </tableColumn>
    <tableColumn id="53" xr3:uid="{8F5B8018-59CB-4A23-B58C-57F9C5E47A40}" name="3/1" totalsRowFunction="custom" dataDxfId="89" totalsRowDxfId="23">
      <totalsRowFormula array="1">SUM(IFERROR(NOT(ISBLANK(calculation[3/1]))*calculation[credit],0))&amp;CHAR(10)&amp;IFERROR(FIXED(SUM(IFERROR(INDEX(grades[point],N(IF(1,MATCH(calculation[3/1],grades[grade],0))))*calculation[credit],0))/SUM(IFERROR(INDEX(grades[isCal],N(IF(1,MATCH(calculation[3/1],grades[grade],0))))*calculation[credit],0)),2),"")</totalsRowFormula>
    </tableColumn>
    <tableColumn id="54" xr3:uid="{C977071B-B36F-47E7-A0F6-741B94154F27}" name="3/2" totalsRowFunction="custom" dataDxfId="88" totalsRowDxfId="22">
      <totalsRowFormula array="1">SUM(IFERROR(NOT(ISBLANK(calculation[3/2]))*calculation[credit],0))&amp;CHAR(10)&amp;IFERROR(FIXED(SUM(IFERROR(INDEX(grades[point],N(IF(1,MATCH(calculation[3/2],grades[grade],0))))*calculation[credit],0))/SUM(IFERROR(INDEX(grades[isCal],N(IF(1,MATCH(calculation[3/2],grades[grade],0))))*calculation[credit],0)),2),"")</totalsRowFormula>
    </tableColumn>
    <tableColumn id="55" xr3:uid="{319AC73A-46A6-464F-A35C-9DFD5B5095E6}" name="3/3" totalsRowFunction="custom" dataDxfId="87" totalsRowDxfId="21">
      <totalsRowFormula array="1">SUM(IFERROR(NOT(ISBLANK(calculation[3/3]))*calculation[credit],0))&amp;CHAR(10)&amp;IFERROR(FIXED(SUM(IFERROR(INDEX(grades[point],N(IF(1,MATCH(calculation[3/3],grades[grade],0))))*calculation[credit],0))/SUM(IFERROR(INDEX(grades[isCal],N(IF(1,MATCH(calculation[3/3],grades[grade],0))))*calculation[credit],0)),2),"")</totalsRowFormula>
    </tableColumn>
    <tableColumn id="56" xr3:uid="{113FF50F-DCD7-4B77-B9C0-C150B9D28E7B}" name="4/1" totalsRowFunction="custom" dataDxfId="86" totalsRowDxfId="20">
      <totalsRowFormula array="1">SUM(IFERROR(NOT(ISBLANK(calculation[4/1]))*calculation[credit],0))&amp;CHAR(10)&amp;IFERROR(FIXED(SUM(IFERROR(INDEX(grades[point],N(IF(1,MATCH(calculation[4/1],grades[grade],0))))*calculation[credit],0))/SUM(IFERROR(INDEX(grades[isCal],N(IF(1,MATCH(calculation[4/1],grades[grade],0))))*calculation[credit],0)),2),"")</totalsRowFormula>
    </tableColumn>
    <tableColumn id="57" xr3:uid="{2F1AFE17-D8B2-444F-A451-34F40D5B4012}" name="4/2" totalsRowFunction="custom" dataDxfId="85" totalsRowDxfId="19">
      <totalsRowFormula array="1">SUM(IFERROR(NOT(ISBLANK(calculation[4/2]))*calculation[credit],0))&amp;CHAR(10)&amp;IFERROR(FIXED(SUM(IFERROR(INDEX(grades[point],N(IF(1,MATCH(calculation[4/2],grades[grade],0))))*calculation[credit],0))/SUM(IFERROR(INDEX(grades[isCal],N(IF(1,MATCH(calculation[4/2],grades[grade],0))))*calculation[credit],0)),2),"")</totalsRowFormula>
    </tableColumn>
    <tableColumn id="58" xr3:uid="{CF807A35-2641-4F0B-908A-48A9A300EDE8}" name="4/3" totalsRowFunction="custom" dataDxfId="84" totalsRowDxfId="18">
      <totalsRowFormula array="1">SUM(IFERROR(NOT(ISBLANK(calculation[4/3]))*calculation[credit],0))&amp;CHAR(10)&amp;IFERROR(FIXED(SUM(IFERROR(INDEX(grades[point],N(IF(1,MATCH(calculation[4/3],grades[grade],0))))*calculation[credit],0))/SUM(IFERROR(INDEX(grades[isCal],N(IF(1,MATCH(calculation[4/3],grades[grade],0))))*calculation[credit],0)),2),"")</totalsRowFormula>
    </tableColumn>
    <tableColumn id="59" xr3:uid="{B2C6BA48-A6AD-4014-9C7B-45FF9E611252}" name="5/1" totalsRowFunction="custom" dataDxfId="83" totalsRowDxfId="17">
      <totalsRowFormula array="1">SUM(IFERROR(NOT(ISBLANK(calculation[5/1]))*calculation[credit],0))&amp;CHAR(10)&amp;IFERROR(FIXED(SUM(IFERROR(INDEX(grades[point],N(IF(1,MATCH(calculation[5/1],grades[grade],0))))*calculation[credit],0))/SUM(IFERROR(INDEX(grades[isCal],N(IF(1,MATCH(calculation[5/1],grades[grade],0))))*calculation[credit],0)),2),"")</totalsRowFormula>
    </tableColumn>
    <tableColumn id="60" xr3:uid="{2BB61647-F800-479C-BE19-7D00B3A1E783}" name="5/2" totalsRowFunction="custom" dataDxfId="82" totalsRowDxfId="16">
      <totalsRowFormula array="1">SUM(IFERROR(NOT(ISBLANK(calculation[5/2]))*calculation[credit],0))&amp;CHAR(10)&amp;IFERROR(FIXED(SUM(IFERROR(INDEX(grades[point],N(IF(1,MATCH(calculation[5/2],grades[grade],0))))*calculation[credit],0))/SUM(IFERROR(INDEX(grades[isCal],N(IF(1,MATCH(calculation[5/2],grades[grade],0))))*calculation[credit],0)),2),"")</totalsRowFormula>
    </tableColumn>
    <tableColumn id="61" xr3:uid="{F381D805-E6DD-4388-9010-061027AF33C5}" name="5/3" totalsRowFunction="custom" dataDxfId="81" totalsRowDxfId="15">
      <totalsRowFormula array="1">SUM(IFERROR(NOT(ISBLANK(calculation[5/3]))*calculation[credit],0))&amp;CHAR(10)&amp;IFERROR(FIXED(SUM(IFERROR(INDEX(grades[point],N(IF(1,MATCH(calculation[5/3],grades[grade],0))))*calculation[credit],0))/SUM(IFERROR(INDEX(grades[isCal],N(IF(1,MATCH(calculation[5/3],grades[grade],0))))*calculation[credit],0)),2),"")</totalsRowFormula>
    </tableColumn>
    <tableColumn id="62" xr3:uid="{F66F98D1-9479-47B1-B94F-5E5BECC26737}" name="6/1" totalsRowFunction="custom" dataDxfId="80" totalsRowDxfId="14">
      <totalsRowFormula array="1">SUM(IFERROR(NOT(ISBLANK(calculation[6/1]))*calculation[credit],0))&amp;CHAR(10)&amp;IFERROR(FIXED(SUM(IFERROR(INDEX(grades[point],N(IF(1,MATCH(calculation[6/1],grades[grade],0))))*calculation[credit],0))/SUM(IFERROR(INDEX(grades[isCal],N(IF(1,MATCH(calculation[6/1],grades[grade],0))))*calculation[credit],0)),2),"")</totalsRowFormula>
    </tableColumn>
    <tableColumn id="63" xr3:uid="{B74E9B37-5E08-4E07-B0E1-9D60686E69A0}" name="6/2" totalsRowFunction="custom" dataDxfId="79" totalsRowDxfId="13">
      <totalsRowFormula array="1">SUM(IFERROR(NOT(ISBLANK(calculation[6/2]))*calculation[credit],0))&amp;CHAR(10)&amp;IFERROR(FIXED(SUM(IFERROR(INDEX(grades[point],N(IF(1,MATCH(calculation[6/2],grades[grade],0))))*calculation[credit],0))/SUM(IFERROR(INDEX(grades[isCal],N(IF(1,MATCH(calculation[6/2],grades[grade],0))))*calculation[credit],0)),2),"")</totalsRowFormula>
    </tableColumn>
    <tableColumn id="64" xr3:uid="{4263E36F-581A-4618-AD27-4611F36E0375}" name="6/3" totalsRowFunction="custom" dataDxfId="78" totalsRowDxfId="12">
      <totalsRowFormula array="1">SUM(IFERROR(NOT(ISBLANK(calculation[6/3]))*calculation[credit],0))&amp;CHAR(10)&amp;IFERROR(FIXED(SUM(IFERROR(INDEX(grades[point],N(IF(1,MATCH(calculation[6/3],grades[grade],0))))*calculation[credit],0))/SUM(IFERROR(INDEX(grades[isCal],N(IF(1,MATCH(calculation[6/3],grades[grade],0))))*calculation[credit],0)),2),"")</totalsRowFormula>
    </tableColumn>
    <tableColumn id="65" xr3:uid="{3D9DDFC9-A2AC-40D1-9410-CECBF5C8A5E5}" name="7/1" totalsRowFunction="custom" dataDxfId="77" totalsRowDxfId="11">
      <totalsRowFormula array="1">SUM(IFERROR(NOT(ISBLANK(calculation[7/1]))*calculation[credit],0))&amp;CHAR(10)&amp;IFERROR(FIXED(SUM(IFERROR(INDEX(grades[point],N(IF(1,MATCH(calculation[7/1],grades[grade],0))))*calculation[credit],0))/SUM(IFERROR(INDEX(grades[isCal],N(IF(1,MATCH(calculation[7/1],grades[grade],0))))*calculation[credit],0)),2),"")</totalsRowFormula>
    </tableColumn>
    <tableColumn id="66" xr3:uid="{9BE06B1E-A074-4933-BBF4-8C6D67FD05FC}" name="7/2" totalsRowFunction="custom" dataDxfId="76" totalsRowDxfId="10">
      <totalsRowFormula array="1">SUM(IFERROR(NOT(ISBLANK(calculation[7/2]))*calculation[credit],0))&amp;CHAR(10)&amp;IFERROR(FIXED(SUM(IFERROR(INDEX(grades[point],N(IF(1,MATCH(calculation[7/2],grades[grade],0))))*calculation[credit],0))/SUM(IFERROR(INDEX(grades[isCal],N(IF(1,MATCH(calculation[7/2],grades[grade],0))))*calculation[credit],0)),2),"")</totalsRowFormula>
    </tableColumn>
    <tableColumn id="67" xr3:uid="{0EAD0436-BA27-48F0-8608-78326F387F97}" name="7/3" totalsRowFunction="custom" dataDxfId="75" totalsRowDxfId="9">
      <totalsRowFormula array="1">SUM(IFERROR(NOT(ISBLANK(calculation[7/3]))*calculation[credit],0))&amp;CHAR(10)&amp;IFERROR(FIXED(SUM(IFERROR(INDEX(grades[point],N(IF(1,MATCH(calculation[7/3],grades[grade],0))))*calculation[credit],0))/SUM(IFERROR(INDEX(grades[isCal],N(IF(1,MATCH(calculation[7/3],grades[grade],0))))*calculation[credit],0)),2),"")</totalsRowFormula>
    </tableColumn>
    <tableColumn id="68" xr3:uid="{C8AAF2E2-FC6C-4D88-99EE-5C4EA8636615}" name="8/1" totalsRowFunction="custom" dataDxfId="74" totalsRowDxfId="8">
      <totalsRowFormula array="1">SUM(IFERROR(NOT(ISBLANK(calculation[8/1]))*calculation[credit],0))&amp;CHAR(10)&amp;IFERROR(FIXED(SUM(IFERROR(INDEX(grades[point],N(IF(1,MATCH(calculation[8/1],grades[grade],0))))*calculation[credit],0))/SUM(IFERROR(INDEX(grades[isCal],N(IF(1,MATCH(calculation[8/1],grades[grade],0))))*calculation[credit],0)),2),"")</totalsRowFormula>
    </tableColumn>
    <tableColumn id="69" xr3:uid="{CB4E8D69-5352-485B-A8BD-8DC29B887CDA}" name="8/2" totalsRowFunction="custom" dataDxfId="73" totalsRowDxfId="7">
      <totalsRowFormula array="1">SUM(IFERROR(NOT(ISBLANK(calculation[8/2]))*calculation[credit],0))&amp;CHAR(10)&amp;IFERROR(FIXED(SUM(IFERROR(INDEX(grades[point],N(IF(1,MATCH(calculation[8/2],grades[grade],0))))*calculation[credit],0))/SUM(IFERROR(INDEX(grades[isCal],N(IF(1,MATCH(calculation[8/2],grades[grade],0))))*calculation[credit],0)),2),"")</totalsRowFormula>
    </tableColumn>
    <tableColumn id="70" xr3:uid="{F0782EE2-7C1D-47E3-BF09-54E37F165504}" name="8/3" totalsRowFunction="custom" dataDxfId="72" totalsRowDxfId="6">
      <totalsRowFormula array="1">SUM(IFERROR(NOT(ISBLANK(calculation[8/3]))*calculation[credit],0))&amp;CHAR(10)&amp;IFERROR(FIXED(SUM(IFERROR(INDEX(grades[point],N(IF(1,MATCH(calculation[8/3],grades[grade],0))))*calculation[credit],0))/SUM(IFERROR(INDEX(grades[isCal],N(IF(1,MATCH(calculation[8/3],grades[grade],0))))*calculation[credit],0)),2),"")</totalsRowFormula>
    </tableColumn>
    <tableColumn id="71" xr3:uid="{43A3353B-FD75-418F-8F5E-B98601ECA468}" name="9/1" totalsRowFunction="custom" dataDxfId="71" totalsRowDxfId="5">
      <totalsRowFormula array="1">SUM(IFERROR(NOT(ISBLANK(calculation[9/1]))*calculation[credit],0))&amp;CHAR(10)&amp;IFERROR(FIXED(SUM(IFERROR(INDEX(grades[point],N(IF(1,MATCH(calculation[9/1],grades[grade],0))))*calculation[credit],0))/SUM(IFERROR(INDEX(grades[isCal],N(IF(1,MATCH(calculation[9/1],grades[grade],0))))*calculation[credit],0)),2),"")</totalsRowFormula>
    </tableColumn>
    <tableColumn id="72" xr3:uid="{8A47C42B-62F7-440A-98AC-BACBE7AE6D70}" name="9/2" totalsRowFunction="custom" dataDxfId="70" totalsRowDxfId="4">
      <totalsRowFormula array="1">SUM(IFERROR(NOT(ISBLANK(calculation[9/2]))*calculation[credit],0))&amp;CHAR(10)&amp;IFERROR(FIXED(SUM(IFERROR(INDEX(grades[point],N(IF(1,MATCH(calculation[9/2],grades[grade],0))))*calculation[credit],0))/SUM(IFERROR(INDEX(grades[isCal],N(IF(1,MATCH(calculation[9/2],grades[grade],0))))*calculation[credit],0)),2),"")</totalsRowFormula>
    </tableColumn>
    <tableColumn id="73" xr3:uid="{46AB6699-B663-4A92-B838-B42575757D62}" name="9/3" totalsRowFunction="custom" dataDxfId="69" totalsRowDxfId="3">
      <totalsRowFormula array="1">SUM(IFERROR(NOT(ISBLANK(calculation[9/3]))*calculation[credit],0))&amp;CHAR(10)&amp;IFERROR(FIXED(SUM(IFERROR(INDEX(grades[point],N(IF(1,MATCH(calculation[9/3],grades[grade],0))))*calculation[credit],0))/SUM(IFERROR(INDEX(grades[isCal],N(IF(1,MATCH(calculation[9/3],grades[grade],0))))*calculation[credit],0)),2),"")</totalsRowFormula>
    </tableColumn>
    <tableColumn id="74" xr3:uid="{E3548673-6F62-47C9-A275-55E2B9C331FF}" name="10/1" totalsRowFunction="custom" dataDxfId="68" totalsRowDxfId="2">
      <totalsRowFormula array="1">SUM(IFERROR(NOT(ISBLANK(calculation[10/1]))*calculation[credit],0))&amp;CHAR(10)&amp;IFERROR(FIXED(SUM(IFERROR(INDEX(grades[point],N(IF(1,MATCH(calculation[10/1],grades[grade],0))))*calculation[credit],0))/SUM(IFERROR(INDEX(grades[isCal],N(IF(1,MATCH(calculation[10/1],grades[grade],0))))*calculation[credit],0)),2),"")</totalsRowFormula>
    </tableColumn>
    <tableColumn id="75" xr3:uid="{B5880398-4909-4807-95C2-80D9B98A518D}" name="10/2" totalsRowFunction="custom" dataDxfId="67" totalsRowDxfId="1">
      <totalsRowFormula array="1">SUM(IFERROR(NOT(ISBLANK(calculation[10/2]))*calculation[credit],0))&amp;CHAR(10)&amp;IFERROR(FIXED(SUM(IFERROR(INDEX(grades[point],N(IF(1,MATCH(calculation[10/2],grades[grade],0))))*calculation[credit],0))/SUM(IFERROR(INDEX(grades[isCal],N(IF(1,MATCH(calculation[10/2],grades[grade],0))))*calculation[credit],0)),2),"")</totalsRowFormula>
    </tableColumn>
    <tableColumn id="76" xr3:uid="{F8F941A7-EC2A-4E93-B270-99A220103CB1}" name="10/3" totalsRowFunction="custom" dataDxfId="66" totalsRowDxfId="0">
      <totalsRowFormula array="1">SUM(IFERROR(NOT(ISBLANK(calculation[10/3]))*calculation[credit],0))&amp;CHAR(10)&amp;IFERROR(FIXED(SUM(IFERROR(INDEX(grades[point],N(IF(1,MATCH(calculation[10/3],grades[grade],0))))*calculation[credit],0))/SUM(IFERROR(INDEX(grades[isCal],N(IF(1,MATCH(calculation[10/3],grades[grade],0))))*calculation[credit],0)),2),"")</totalsRow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AB878D-D437-49E7-B084-0A4031AFE30C}" name="subjects" displayName="subjects" ref="A1:H85" totalsRowShown="0">
  <tableColumns count="8">
    <tableColumn id="1" xr3:uid="{4E19F830-C323-4A89-857E-80383BC880D5}" name="code"/>
    <tableColumn id="2" xr3:uid="{3AFDD0AA-0E87-405E-8903-62F95D4BC16F}" name="name"/>
    <tableColumn id="10" xr3:uid="{5F1DD4E6-C578-457B-89BF-D3733B03BACB}" name="isTitle"/>
    <tableColumn id="3" xr3:uid="{D13A4B33-DE07-4AAC-A1D9-30075615483D}" name="credit"/>
    <tableColumn id="4" xr3:uid="{D18C3975-99E9-4462-8DED-45CC8D0E3CD5}" name="group"/>
    <tableColumn id="5" xr3:uid="{85D7F474-B19D-442C-A2C5-49B7947EB36A}" name="mode" dataDxfId="65">
      <calculatedColumnFormula>IF(OR(subjects[[#This Row],[isTitle]]=TRUE,LEFT(subjects[[#This Row],[group]],1)="9"),"",VALUE(MID(subjects[[#This Row],[code]],4,1))*100)</calculatedColumnFormula>
    </tableColumn>
    <tableColumn id="8" xr3:uid="{F86AC36F-0E9F-4C63-A79C-B8B389D8F99C}" name="gradeType"/>
    <tableColumn id="7" xr3:uid="{1CADC50A-5909-486F-93F8-257E5CCE150A}" name="plan" dataDxfId="64">
      <calculatedColumnFormula>""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37168B6-B759-497A-BA00-AD7EE131B455}" name="subjectsGroups" displayName="subjectsGroups" ref="K1:Z118" totalsRowShown="0" headerRowDxfId="63">
  <autoFilter ref="K1:Z118" xr:uid="{C322FB1C-7CDE-44BE-AA8C-BCF7000A6269}"/>
  <tableColumns count="16">
    <tableColumn id="1" xr3:uid="{859C5CB5-BD49-41DB-8041-BE6658CACD21}" name="1000" dataDxfId="62">
      <calculatedColumnFormula array="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calculatedColumnFormula>
    </tableColumn>
    <tableColumn id="2" xr3:uid="{5F2F7406-1D7F-40D8-80F2-E9089EDF80D0}" name="1100" dataDxfId="61">
      <calculatedColumnFormula array="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calculatedColumnFormula>
    </tableColumn>
    <tableColumn id="16" xr3:uid="{01FEF2EE-363F-4DE0-812F-8E77F54CBE7D}" name="1110" dataDxfId="60">
      <calculatedColumnFormula array="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calculatedColumnFormula>
    </tableColumn>
    <tableColumn id="4" xr3:uid="{1A3B2EB3-7832-4A96-A023-8CEB08B657BE}" name="1120" dataDxfId="59">
      <calculatedColumnFormula array="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calculatedColumnFormula>
    </tableColumn>
    <tableColumn id="5" xr3:uid="{AE1AF716-C0A1-4CBE-8B2D-773AADBCDD74}" name="1130" dataDxfId="58">
      <calculatedColumnFormula array="1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calculatedColumnFormula>
    </tableColumn>
    <tableColumn id="29" xr3:uid="{F4644B2E-93ED-4D0A-9C01-674427E8C2D0}" name="1140" dataDxfId="57">
      <calculatedColumnFormula array="1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calculatedColumnFormula>
    </tableColumn>
    <tableColumn id="30" xr3:uid="{69B420FC-4BF8-493C-BDDC-7D773B275AAB}" name="1141" dataDxfId="56">
      <calculatedColumnFormula array="1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calculatedColumnFormula>
    </tableColumn>
    <tableColumn id="31" xr3:uid="{1EBAD397-D6AB-4172-909F-7E64503F5AC8}" name="1142" dataDxfId="55">
      <calculatedColumnFormula array="1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calculatedColumnFormula>
    </tableColumn>
    <tableColumn id="8" xr3:uid="{62CADC9C-9DB8-47EE-AB9A-C81D1B30089E}" name="2000" dataDxfId="54">
      <calculatedColumnFormula array="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calculatedColumnFormula>
    </tableColumn>
    <tableColumn id="9" xr3:uid="{D892D84A-9C88-4D6E-A725-78CBDB1BA38E}" name="2100" dataDxfId="53">
      <calculatedColumnFormula array="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calculatedColumnFormula>
    </tableColumn>
    <tableColumn id="10" xr3:uid="{CC54C056-B55B-40FE-ADA7-CC2D5E94FD15}" name="2200" dataDxfId="52">
      <calculatedColumnFormula array="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calculatedColumnFormula>
    </tableColumn>
    <tableColumn id="11" xr3:uid="{6A9424C5-9085-4A06-AF6F-54F66D2B6C91}" name="2210" dataDxfId="51">
      <calculatedColumnFormula array="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calculatedColumnFormula>
    </tableColumn>
    <tableColumn id="12" xr3:uid="{E9EB1D70-D9A7-4685-BB7D-C0AE00A3ABEA}" name="2220" dataDxfId="50">
      <calculatedColumnFormula array="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calculatedColumnFormula>
    </tableColumn>
    <tableColumn id="32" xr3:uid="{536E56CB-E025-46EA-B5ED-EA88B1A2BF52}" name="2221" dataDxfId="49">
      <calculatedColumnFormula array="1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calculatedColumnFormula>
    </tableColumn>
    <tableColumn id="33" xr3:uid="{9F3C1A93-5707-42B0-99F8-04A53FC9EB2C}" name="2222" dataDxfId="48">
      <calculatedColumnFormula array="1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calculatedColumnFormula>
    </tableColumn>
    <tableColumn id="13" xr3:uid="{4937C89D-F070-49F1-9856-33BD40D163E0}" name="9000" dataDxfId="47">
      <calculatedColumnFormula array="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F16FFD-EC79-44CB-BBA2-3CBB1FCE83A0}" name="groups" displayName="groups" ref="A1:D17" totalsRowShown="0">
  <tableColumns count="4">
    <tableColumn id="1" xr3:uid="{D319C0E2-1CB2-4FAB-A8C4-7403DAE871F8}" name="code"/>
    <tableColumn id="2" xr3:uid="{54BD81CE-65C9-46D4-8624-6E512CD40942}" name="name"/>
    <tableColumn id="3" xr3:uid="{45A58A26-28AC-444C-9D6E-1E437EC6D790}" name="reqWIL"/>
    <tableColumn id="4" xr3:uid="{5E66EB66-1AAE-4633-A820-229E30137AB6}" name="reqI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FC24CB-1705-4681-A763-BE9FA6F4D9C1}" name="grades" displayName="grades" ref="A1:F24" totalsRowShown="0">
  <autoFilter ref="A1:F24" xr:uid="{26EFA5D4-3979-41DF-B1AB-5CAE76334C8A}"/>
  <sortState xmlns:xlrd2="http://schemas.microsoft.com/office/spreadsheetml/2017/richdata2" ref="A2:F24">
    <sortCondition ref="A1:A24"/>
  </sortState>
  <tableColumns count="6">
    <tableColumn id="1" xr3:uid="{0F9A0348-6DA1-4936-AA73-FE801B4621B8}" name="grade"/>
    <tableColumn id="2" xr3:uid="{CE6FFC2F-7BDE-4D3C-85C4-609B612B88C1}" name="point"/>
    <tableColumn id="3" xr3:uid="{F62F1E32-09CC-49C2-992F-96A745108F3C}" name="type"/>
    <tableColumn id="5" xr3:uid="{C9245E0C-6EEB-4806-9266-3B2C3F7C07E4}" name="isCal"/>
    <tableColumn id="6" xr3:uid="{0709E59B-4E3E-4CB9-8096-F57464643C1B}" name="isKeep"/>
    <tableColumn id="4" xr3:uid="{E8206233-A9AF-43F1-8AC2-2BCE7936ED18}" name="isPlanning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E142881-5CB6-49F9-A2F8-79A116DDF9A5}" name="gradesTypes" displayName="gradesTypes" ref="J1:L24" totalsRowShown="0">
  <autoFilter ref="J1:L24" xr:uid="{E9AEE882-C9AD-46FA-887F-D8E1223D3B59}"/>
  <tableColumns count="3">
    <tableColumn id="1" xr3:uid="{2E4F75E8-01DE-4071-8B5A-D2A5E4E6AF4A}" name="ALL" dataDxfId="46">
      <calculatedColumnFormula>grades[[#This Row],[grade]]</calculatedColumnFormula>
    </tableColumn>
    <tableColumn id="2" xr3:uid="{DF17C744-E616-4784-A3D2-6F9F8BF4D0A3}" name="AF" dataDxfId="45">
      <calculatedColumnFormula array="1">IFERROR(INDEX(grades[grade],SMALL(IF((grades[type]=gradesTypes[[#Headers],[AF]])+(grades[type]="")&gt;0,ROW(grades[grade])-ROW(grades[[#Headers],[grade]]),99999),ROW()-ROW(gradesTypes[[#Headers],[AF]]))),"")</calculatedColumnFormula>
    </tableColumn>
    <tableColumn id="3" xr3:uid="{7CDEE1CC-A451-433B-B348-2F6E927B602A}" name="SU" dataDxfId="44">
      <calculatedColumnFormula array="1">IFERROR(INDEX(grades[grade],SMALL(IF((grades[type]=gradesTypes[[#Headers],[SU]])+(grades[type]="")&gt;0,ROW(grades[grade])-ROW(grades[[#Headers],[grade]]),99999),ROW()-ROW(gradesTypes[[#Headers],[SU]]))),"")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9DBC679-93AE-4A80-BF8C-C0B23C1F1E13}" name="gradeTypes" displayName="gradeTypes" ref="A1:B4" totalsRowShown="0">
  <tableColumns count="2">
    <tableColumn id="1" xr3:uid="{EDBD62C8-B5E2-491C-A10D-BAE6D99E89C5}" name="type"/>
    <tableColumn id="2" xr3:uid="{00C04ED1-3162-4BC4-8AFF-C821C8A5CA38}" name="description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AAD1EB1-B827-43A5-B27D-384B95612C97}" name="plans" displayName="plans" ref="A1:B4" totalsRowShown="0" headerRowDxfId="43" dataDxfId="42">
  <autoFilter ref="A1:B4" xr:uid="{D22A5025-A84A-4A39-BCF8-B3230B365EDE}"/>
  <tableColumns count="2">
    <tableColumn id="1" xr3:uid="{1F24D4AA-7C51-4842-9FFB-A1B8A88713E7}" name="type" dataDxfId="41"/>
    <tableColumn id="2" xr3:uid="{16C7CA04-920A-4B19-A868-78A903D41A9D}" name="description" dataDxfId="4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F044-872F-4014-922A-2F3356D5391D}">
  <sheetPr codeName="Sheet1"/>
  <dimension ref="A1:AN104"/>
  <sheetViews>
    <sheetView tabSelected="1" topLeftCell="C2" zoomScaleNormal="100" workbookViewId="0">
      <selection activeCell="C2" sqref="C2"/>
    </sheetView>
  </sheetViews>
  <sheetFormatPr defaultRowHeight="14.25" x14ac:dyDescent="0.2"/>
  <cols>
    <col min="1" max="1" width="11.25" hidden="1" customWidth="1"/>
    <col min="2" max="2" width="7.25" hidden="1" customWidth="1"/>
    <col min="3" max="3" width="17" bestFit="1" customWidth="1"/>
    <col min="4" max="4" width="64.25" bestFit="1" customWidth="1"/>
    <col min="5" max="5" width="18.25" bestFit="1" customWidth="1"/>
    <col min="6" max="6" width="9" customWidth="1"/>
    <col min="7" max="10" width="9.125" hidden="1" customWidth="1"/>
    <col min="11" max="40" width="4.25" customWidth="1"/>
  </cols>
  <sheetData>
    <row r="1" spans="1:40" hidden="1" x14ac:dyDescent="0.2">
      <c r="A1" t="s">
        <v>88</v>
      </c>
      <c r="B1" t="s">
        <v>110</v>
      </c>
      <c r="C1" t="s">
        <v>56</v>
      </c>
      <c r="D1" t="s">
        <v>0</v>
      </c>
      <c r="E1" t="s">
        <v>57</v>
      </c>
      <c r="F1" t="s">
        <v>1</v>
      </c>
      <c r="G1" t="s">
        <v>9</v>
      </c>
      <c r="H1" t="s">
        <v>3</v>
      </c>
      <c r="I1" t="s">
        <v>45</v>
      </c>
      <c r="J1" t="s">
        <v>10</v>
      </c>
      <c r="K1" s="4" t="s">
        <v>58</v>
      </c>
      <c r="L1" s="4" t="s">
        <v>59</v>
      </c>
      <c r="M1" s="4" t="s">
        <v>60</v>
      </c>
      <c r="N1" s="4" t="s">
        <v>61</v>
      </c>
      <c r="O1" s="4" t="s">
        <v>62</v>
      </c>
      <c r="P1" t="s">
        <v>63</v>
      </c>
      <c r="Q1" s="4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4" t="s">
        <v>71</v>
      </c>
      <c r="Y1" s="4" t="s">
        <v>72</v>
      </c>
      <c r="Z1" s="4" t="s">
        <v>73</v>
      </c>
      <c r="AA1" s="4" t="s">
        <v>74</v>
      </c>
      <c r="AB1" s="4" t="s">
        <v>75</v>
      </c>
      <c r="AC1" s="4" t="s">
        <v>76</v>
      </c>
      <c r="AD1" s="4" t="s">
        <v>77</v>
      </c>
      <c r="AE1" s="4" t="s">
        <v>78</v>
      </c>
      <c r="AF1" s="4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</row>
    <row r="2" spans="1:40" x14ac:dyDescent="0.2">
      <c r="A2">
        <v>1000</v>
      </c>
      <c r="B2" t="b">
        <f>IF(ISBLANK(calculation[[#This Row],[course]]),"",INDEX(subjects[isTitle],MATCH(calculation[[#This Row],[course]],subjects[code],0),0))</f>
        <v>1</v>
      </c>
      <c r="C2" s="4" t="s">
        <v>12</v>
      </c>
      <c r="D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General Education (&gt;=32)</v>
      </c>
      <c r="E2" s="26"/>
      <c r="F2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2">
        <f>IF(ISBLANK(calculation[[#This Row],[course]]),"",INDEX(subjects[group],MATCH(calculation[[#This Row],[course]],subjects[code],0),1))</f>
        <v>1000</v>
      </c>
      <c r="H2" t="str">
        <f>IF(ISBLANK(calculation[[#This Row],[course]]),"",INDEX(subjects[mode],MATCH(calculation[[#This Row],[course]],subjects[code],0),1))</f>
        <v/>
      </c>
      <c r="I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2" t="str">
        <f>IF(ISBLANK(calculation[[#This Row],[course]]),"",INDEX(subjects[plan],MATCH(calculation[[#This Row],[course]],subjects[code],0),1))</f>
        <v/>
      </c>
      <c r="K2" s="29"/>
      <c r="L2" s="25"/>
      <c r="M2" s="30"/>
      <c r="N2" s="29"/>
      <c r="O2" s="25"/>
      <c r="P2" s="30"/>
      <c r="Q2" s="29"/>
      <c r="R2" s="25"/>
      <c r="S2" s="30"/>
      <c r="T2" s="29"/>
      <c r="U2" s="25"/>
      <c r="V2" s="30"/>
      <c r="W2" s="29"/>
      <c r="X2" s="25"/>
      <c r="Y2" s="30"/>
      <c r="Z2" s="29"/>
      <c r="AA2" s="25"/>
      <c r="AB2" s="30"/>
      <c r="AC2" s="29"/>
      <c r="AD2" s="25"/>
      <c r="AE2" s="30"/>
      <c r="AF2" s="29"/>
      <c r="AG2" s="25"/>
      <c r="AH2" s="30"/>
      <c r="AI2" s="29"/>
      <c r="AJ2" s="25"/>
      <c r="AK2" s="30"/>
      <c r="AL2" s="29"/>
      <c r="AM2" s="25"/>
      <c r="AN2" s="30"/>
    </row>
    <row r="3" spans="1:40" x14ac:dyDescent="0.2">
      <c r="A3">
        <v>1100</v>
      </c>
      <c r="B3" t="b">
        <f>IF(ISBLANK(calculation[[#This Row],[course]]),"",INDEX(subjects[isTitle],MATCH(calculation[[#This Row],[course]],subjects[code],0),0))</f>
        <v>1</v>
      </c>
      <c r="C3" s="4" t="s">
        <v>118</v>
      </c>
      <c r="D3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Learner Person (&gt;=20)</v>
      </c>
      <c r="E3" s="26"/>
      <c r="F3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3">
        <f>IF(ISBLANK(calculation[[#This Row],[course]]),"",INDEX(subjects[group],MATCH(calculation[[#This Row],[course]],subjects[code],0),1))</f>
        <v>1100</v>
      </c>
      <c r="H3" t="str">
        <f>IF(ISBLANK(calculation[[#This Row],[course]]),"",INDEX(subjects[mode],MATCH(calculation[[#This Row],[course]],subjects[code],0),1))</f>
        <v/>
      </c>
      <c r="I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3" t="str">
        <f>IF(ISBLANK(calculation[[#This Row],[course]]),"",INDEX(subjects[plan],MATCH(calculation[[#This Row],[course]],subjects[code],0),1))</f>
        <v/>
      </c>
      <c r="K3" s="29"/>
      <c r="L3" s="25"/>
      <c r="M3" s="30"/>
      <c r="N3" s="29"/>
      <c r="O3" s="25"/>
      <c r="P3" s="30"/>
      <c r="Q3" s="29"/>
      <c r="R3" s="25"/>
      <c r="S3" s="30"/>
      <c r="T3" s="29"/>
      <c r="U3" s="25"/>
      <c r="V3" s="30"/>
      <c r="W3" s="29"/>
      <c r="X3" s="25"/>
      <c r="Y3" s="30"/>
      <c r="Z3" s="29"/>
      <c r="AA3" s="25"/>
      <c r="AB3" s="30"/>
      <c r="AC3" s="29"/>
      <c r="AD3" s="25"/>
      <c r="AE3" s="30"/>
      <c r="AF3" s="29"/>
      <c r="AG3" s="25"/>
      <c r="AH3" s="30"/>
      <c r="AI3" s="29"/>
      <c r="AJ3" s="25"/>
      <c r="AK3" s="30"/>
      <c r="AL3" s="29"/>
      <c r="AM3" s="25"/>
      <c r="AN3" s="30"/>
    </row>
    <row r="4" spans="1:40" x14ac:dyDescent="0.2">
      <c r="A4">
        <v>1110</v>
      </c>
      <c r="B4" t="b">
        <f>IF(ISBLANK(calculation[[#This Row],[course]]),"",INDEX(subjects[isTitle],MATCH(calculation[[#This Row],[course]],subjects[code],0),0))</f>
        <v>1</v>
      </c>
      <c r="C4" s="4" t="s">
        <v>119</v>
      </c>
      <c r="D4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Learner Person - Required (&gt;=18)</v>
      </c>
      <c r="E4" s="26"/>
      <c r="F4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4">
        <f>IF(ISBLANK(calculation[[#This Row],[course]]),"",INDEX(subjects[group],MATCH(calculation[[#This Row],[course]],subjects[code],0),1))</f>
        <v>1110</v>
      </c>
      <c r="H4" t="str">
        <f>IF(ISBLANK(calculation[[#This Row],[course]]),"",INDEX(subjects[mode],MATCH(calculation[[#This Row],[course]],subjects[code],0),1))</f>
        <v/>
      </c>
      <c r="I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4" t="str">
        <f>IF(ISBLANK(calculation[[#This Row],[course]]),"",INDEX(subjects[plan],MATCH(calculation[[#This Row],[course]],subjects[code],0),1))</f>
        <v/>
      </c>
      <c r="K4" s="29"/>
      <c r="L4" s="25"/>
      <c r="M4" s="30"/>
      <c r="N4" s="29"/>
      <c r="O4" s="25"/>
      <c r="P4" s="30"/>
      <c r="Q4" s="29"/>
      <c r="R4" s="25"/>
      <c r="S4" s="30"/>
      <c r="T4" s="29"/>
      <c r="U4" s="25"/>
      <c r="V4" s="30"/>
      <c r="W4" s="29"/>
      <c r="X4" s="25"/>
      <c r="Y4" s="30"/>
      <c r="Z4" s="29"/>
      <c r="AA4" s="25"/>
      <c r="AB4" s="30"/>
      <c r="AC4" s="29"/>
      <c r="AD4" s="25"/>
      <c r="AE4" s="30"/>
      <c r="AF4" s="29"/>
      <c r="AG4" s="25"/>
      <c r="AH4" s="30"/>
      <c r="AI4" s="29"/>
      <c r="AJ4" s="25"/>
      <c r="AK4" s="30"/>
      <c r="AL4" s="29"/>
      <c r="AM4" s="25"/>
      <c r="AN4" s="30"/>
    </row>
    <row r="5" spans="1:40" x14ac:dyDescent="0.2">
      <c r="A5">
        <v>1110</v>
      </c>
      <c r="B5">
        <f>IF(ISBLANK(calculation[[#This Row],[course]]),"",INDEX(subjects[isTitle],MATCH(calculation[[#This Row],[course]],subjects[code],0),0))</f>
        <v>0</v>
      </c>
      <c r="C5" s="12" t="s">
        <v>14</v>
      </c>
      <c r="D5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Fundamental English 1</v>
      </c>
      <c r="E5" s="26"/>
      <c r="F5" s="28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5">
        <f>IF(ISBLANK(calculation[[#This Row],[course]]),"",INDEX(subjects[group],MATCH(calculation[[#This Row],[course]],subjects[code],0),1))</f>
        <v>1110</v>
      </c>
      <c r="H5">
        <f>IF(ISBLANK(calculation[[#This Row],[course]]),"",INDEX(subjects[mode],MATCH(calculation[[#This Row],[course]],subjects[code],0),1))</f>
        <v>100</v>
      </c>
      <c r="I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J5" t="str">
        <f>IF(ISBLANK(calculation[[#This Row],[course]]),"",INDEX(subjects[plan],MATCH(calculation[[#This Row],[course]],subjects[code],0),1))</f>
        <v/>
      </c>
      <c r="K5" s="29"/>
      <c r="L5" s="25"/>
      <c r="M5" s="30"/>
      <c r="N5" s="29"/>
      <c r="O5" s="25"/>
      <c r="P5" s="30"/>
      <c r="Q5" s="29"/>
      <c r="R5" s="25"/>
      <c r="S5" s="30"/>
      <c r="T5" s="29"/>
      <c r="U5" s="25"/>
      <c r="V5" s="30"/>
      <c r="W5" s="29"/>
      <c r="X5" s="25"/>
      <c r="Y5" s="30"/>
      <c r="Z5" s="29"/>
      <c r="AA5" s="25"/>
      <c r="AB5" s="30"/>
      <c r="AC5" s="29"/>
      <c r="AD5" s="25"/>
      <c r="AE5" s="30"/>
      <c r="AF5" s="29"/>
      <c r="AG5" s="25"/>
      <c r="AH5" s="30"/>
      <c r="AI5" s="29"/>
      <c r="AJ5" s="25"/>
      <c r="AK5" s="30"/>
      <c r="AL5" s="29"/>
      <c r="AM5" s="25"/>
      <c r="AN5" s="30"/>
    </row>
    <row r="6" spans="1:40" x14ac:dyDescent="0.2">
      <c r="A6">
        <v>1110</v>
      </c>
      <c r="B6">
        <f>IF(ISBLANK(calculation[[#This Row],[course]]),"",INDEX(subjects[isTitle],MATCH(calculation[[#This Row],[course]],subjects[code],0),0))</f>
        <v>0</v>
      </c>
      <c r="C6" s="12" t="s">
        <v>16</v>
      </c>
      <c r="D6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Fundamental English 2</v>
      </c>
      <c r="E6" s="26"/>
      <c r="F6" s="28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6">
        <f>IF(ISBLANK(calculation[[#This Row],[course]]),"",INDEX(subjects[group],MATCH(calculation[[#This Row],[course]],subjects[code],0),1))</f>
        <v>1110</v>
      </c>
      <c r="H6">
        <f>IF(ISBLANK(calculation[[#This Row],[course]]),"",INDEX(subjects[mode],MATCH(calculation[[#This Row],[course]],subjects[code],0),1))</f>
        <v>100</v>
      </c>
      <c r="I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J6" t="str">
        <f>IF(ISBLANK(calculation[[#This Row],[course]]),"",INDEX(subjects[plan],MATCH(calculation[[#This Row],[course]],subjects[code],0),1))</f>
        <v/>
      </c>
      <c r="K6" s="29"/>
      <c r="L6" s="25"/>
      <c r="M6" s="30"/>
      <c r="N6" s="29"/>
      <c r="O6" s="25"/>
      <c r="P6" s="30"/>
      <c r="Q6" s="29"/>
      <c r="R6" s="25"/>
      <c r="S6" s="30"/>
      <c r="T6" s="29"/>
      <c r="U6" s="25"/>
      <c r="V6" s="30"/>
      <c r="W6" s="29"/>
      <c r="X6" s="25"/>
      <c r="Y6" s="30"/>
      <c r="Z6" s="29"/>
      <c r="AA6" s="25"/>
      <c r="AB6" s="30"/>
      <c r="AC6" s="29"/>
      <c r="AD6" s="25"/>
      <c r="AE6" s="30"/>
      <c r="AF6" s="29"/>
      <c r="AG6" s="25"/>
      <c r="AH6" s="30"/>
      <c r="AI6" s="29"/>
      <c r="AJ6" s="25"/>
      <c r="AK6" s="30"/>
      <c r="AL6" s="29"/>
      <c r="AM6" s="25"/>
      <c r="AN6" s="30"/>
    </row>
    <row r="7" spans="1:40" x14ac:dyDescent="0.2">
      <c r="A7">
        <v>1110</v>
      </c>
      <c r="B7">
        <f>IF(ISBLANK(calculation[[#This Row],[course]]),"",INDEX(subjects[isTitle],MATCH(calculation[[#This Row],[course]],subjects[code],0),0))</f>
        <v>0</v>
      </c>
      <c r="C7" s="12" t="s">
        <v>18</v>
      </c>
      <c r="D7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Critical Reading and Effective Writing</v>
      </c>
      <c r="E7" s="26"/>
      <c r="F7" s="28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7">
        <f>IF(ISBLANK(calculation[[#This Row],[course]]),"",INDEX(subjects[group],MATCH(calculation[[#This Row],[course]],subjects[code],0),1))</f>
        <v>1110</v>
      </c>
      <c r="H7">
        <f>IF(ISBLANK(calculation[[#This Row],[course]]),"",INDEX(subjects[mode],MATCH(calculation[[#This Row],[course]],subjects[code],0),1))</f>
        <v>200</v>
      </c>
      <c r="I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J7" t="str">
        <f>IF(ISBLANK(calculation[[#This Row],[course]]),"",INDEX(subjects[plan],MATCH(calculation[[#This Row],[course]],subjects[code],0),1))</f>
        <v/>
      </c>
      <c r="K7" s="29"/>
      <c r="L7" s="25"/>
      <c r="M7" s="30"/>
      <c r="N7" s="29"/>
      <c r="O7" s="25"/>
      <c r="P7" s="30"/>
      <c r="Q7" s="29"/>
      <c r="R7" s="25"/>
      <c r="S7" s="30"/>
      <c r="T7" s="29"/>
      <c r="U7" s="25"/>
      <c r="V7" s="30"/>
      <c r="W7" s="29"/>
      <c r="X7" s="25"/>
      <c r="Y7" s="30"/>
      <c r="Z7" s="29"/>
      <c r="AA7" s="25"/>
      <c r="AB7" s="30"/>
      <c r="AC7" s="29"/>
      <c r="AD7" s="25"/>
      <c r="AE7" s="30"/>
      <c r="AF7" s="29"/>
      <c r="AG7" s="25"/>
      <c r="AH7" s="30"/>
      <c r="AI7" s="29"/>
      <c r="AJ7" s="25"/>
      <c r="AK7" s="30"/>
      <c r="AL7" s="29"/>
      <c r="AM7" s="25"/>
      <c r="AN7" s="30"/>
    </row>
    <row r="8" spans="1:40" x14ac:dyDescent="0.2">
      <c r="A8">
        <v>1110</v>
      </c>
      <c r="B8">
        <f>IF(ISBLANK(calculation[[#This Row],[course]]),"",INDEX(subjects[isTitle],MATCH(calculation[[#This Row],[course]],subjects[code],0),0))</f>
        <v>0</v>
      </c>
      <c r="C8" s="12" t="s">
        <v>159</v>
      </c>
      <c r="D8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English for Social Sciences</v>
      </c>
      <c r="E8" s="26"/>
      <c r="F8" s="28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8">
        <f>IF(ISBLANK(calculation[[#This Row],[course]]),"",INDEX(subjects[group],MATCH(calculation[[#This Row],[course]],subjects[code],0),1))</f>
        <v>1110</v>
      </c>
      <c r="H8">
        <f>IF(ISBLANK(calculation[[#This Row],[course]]),"",INDEX(subjects[mode],MATCH(calculation[[#This Row],[course]],subjects[code],0),1))</f>
        <v>200</v>
      </c>
      <c r="I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J8" t="str">
        <f>IF(ISBLANK(calculation[[#This Row],[course]]),"",INDEX(subjects[plan],MATCH(calculation[[#This Row],[course]],subjects[code],0),1))</f>
        <v/>
      </c>
      <c r="K8" s="29"/>
      <c r="L8" s="25"/>
      <c r="M8" s="30"/>
      <c r="N8" s="29"/>
      <c r="O8" s="25"/>
      <c r="P8" s="30"/>
      <c r="Q8" s="29"/>
      <c r="R8" s="25"/>
      <c r="S8" s="30"/>
      <c r="T8" s="29"/>
      <c r="U8" s="25"/>
      <c r="V8" s="30"/>
      <c r="W8" s="29"/>
      <c r="X8" s="25"/>
      <c r="Y8" s="30"/>
      <c r="Z8" s="29"/>
      <c r="AA8" s="25"/>
      <c r="AB8" s="30"/>
      <c r="AC8" s="29"/>
      <c r="AD8" s="25"/>
      <c r="AE8" s="30"/>
      <c r="AF8" s="29"/>
      <c r="AG8" s="25"/>
      <c r="AH8" s="30"/>
      <c r="AI8" s="29"/>
      <c r="AJ8" s="25"/>
      <c r="AK8" s="30"/>
      <c r="AL8" s="29"/>
      <c r="AM8" s="25"/>
      <c r="AN8" s="30"/>
    </row>
    <row r="9" spans="1:40" x14ac:dyDescent="0.2">
      <c r="A9">
        <v>1110</v>
      </c>
      <c r="B9">
        <f>IF(ISBLANK(calculation[[#This Row],[course]]),"",INDEX(subjects[isTitle],MATCH(calculation[[#This Row],[course]],subjects[code],0),0))</f>
        <v>0</v>
      </c>
      <c r="C9" s="12" t="s">
        <v>115</v>
      </c>
      <c r="D9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Information Technology and Modern Life</v>
      </c>
      <c r="E9" s="26"/>
      <c r="F9" s="28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9">
        <f>IF(ISBLANK(calculation[[#This Row],[course]]),"",INDEX(subjects[group],MATCH(calculation[[#This Row],[course]],subjects[code],0),1))</f>
        <v>1110</v>
      </c>
      <c r="H9">
        <f>IF(ISBLANK(calculation[[#This Row],[course]]),"",INDEX(subjects[mode],MATCH(calculation[[#This Row],[course]],subjects[code],0),1))</f>
        <v>100</v>
      </c>
      <c r="I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J9" t="str">
        <f>IF(ISBLANK(calculation[[#This Row],[course]]),"",INDEX(subjects[plan],MATCH(calculation[[#This Row],[course]],subjects[code],0),1))</f>
        <v/>
      </c>
      <c r="K9" s="29"/>
      <c r="L9" s="25"/>
      <c r="M9" s="30"/>
      <c r="N9" s="29"/>
      <c r="O9" s="25"/>
      <c r="P9" s="30"/>
      <c r="Q9" s="29"/>
      <c r="R9" s="25"/>
      <c r="S9" s="30"/>
      <c r="T9" s="29"/>
      <c r="U9" s="25"/>
      <c r="V9" s="30"/>
      <c r="W9" s="29"/>
      <c r="X9" s="25"/>
      <c r="Y9" s="30"/>
      <c r="Z9" s="29"/>
      <c r="AA9" s="25"/>
      <c r="AB9" s="30"/>
      <c r="AC9" s="29"/>
      <c r="AD9" s="25"/>
      <c r="AE9" s="30"/>
      <c r="AF9" s="29"/>
      <c r="AG9" s="25"/>
      <c r="AH9" s="30"/>
      <c r="AI9" s="29"/>
      <c r="AJ9" s="25"/>
      <c r="AK9" s="30"/>
      <c r="AL9" s="29"/>
      <c r="AM9" s="25"/>
      <c r="AN9" s="30"/>
    </row>
    <row r="10" spans="1:40" x14ac:dyDescent="0.2">
      <c r="A10">
        <v>1110</v>
      </c>
      <c r="B10">
        <f>IF(ISBLANK(calculation[[#This Row],[course]]),"",INDEX(subjects[isTitle],MATCH(calculation[[#This Row],[course]],subjects[code],0),0))</f>
        <v>0</v>
      </c>
      <c r="C10" s="12" t="s">
        <v>161</v>
      </c>
      <c r="D10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Eating Well : Better Living and Disease Prevention</v>
      </c>
      <c r="E10" s="26"/>
      <c r="F10" s="28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10">
        <f>IF(ISBLANK(calculation[[#This Row],[course]]),"",INDEX(subjects[group],MATCH(calculation[[#This Row],[course]],subjects[code],0),1))</f>
        <v>1110</v>
      </c>
      <c r="H10">
        <f>IF(ISBLANK(calculation[[#This Row],[course]]),"",INDEX(subjects[mode],MATCH(calculation[[#This Row],[course]],subjects[code],0),1))</f>
        <v>100</v>
      </c>
      <c r="I1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J10" t="str">
        <f>IF(ISBLANK(calculation[[#This Row],[course]]),"",INDEX(subjects[plan],MATCH(calculation[[#This Row],[course]],subjects[code],0),1))</f>
        <v/>
      </c>
      <c r="K10" s="29"/>
      <c r="L10" s="25"/>
      <c r="M10" s="30"/>
      <c r="N10" s="29"/>
      <c r="O10" s="25"/>
      <c r="P10" s="30"/>
      <c r="Q10" s="29"/>
      <c r="R10" s="25"/>
      <c r="S10" s="30"/>
      <c r="T10" s="29"/>
      <c r="U10" s="25"/>
      <c r="V10" s="30"/>
      <c r="W10" s="29"/>
      <c r="X10" s="25"/>
      <c r="Y10" s="30"/>
      <c r="Z10" s="29"/>
      <c r="AA10" s="25"/>
      <c r="AB10" s="30"/>
      <c r="AC10" s="29"/>
      <c r="AD10" s="25"/>
      <c r="AE10" s="30"/>
      <c r="AF10" s="29"/>
      <c r="AG10" s="25"/>
      <c r="AH10" s="30"/>
      <c r="AI10" s="29"/>
      <c r="AJ10" s="25"/>
      <c r="AK10" s="30"/>
      <c r="AL10" s="29"/>
      <c r="AM10" s="25"/>
      <c r="AN10" s="30"/>
    </row>
    <row r="11" spans="1:40" x14ac:dyDescent="0.2">
      <c r="A11">
        <v>1120</v>
      </c>
      <c r="B11" t="b">
        <f>IF(ISBLANK(calculation[[#This Row],[course]]),"",INDEX(subjects[isTitle],MATCH(calculation[[#This Row],[course]],subjects[code],0),0))</f>
        <v>1</v>
      </c>
      <c r="C11" s="10" t="s">
        <v>260</v>
      </c>
      <c r="D1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Learner Person - Elective (&gt;=2)</v>
      </c>
      <c r="E11" s="26"/>
      <c r="F11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1">
        <f>IF(ISBLANK(calculation[[#This Row],[course]]),"",INDEX(subjects[group],MATCH(calculation[[#This Row],[course]],subjects[code],0),1))</f>
        <v>1120</v>
      </c>
      <c r="H11" t="str">
        <f>IF(ISBLANK(calculation[[#This Row],[course]]),"",INDEX(subjects[mode],MATCH(calculation[[#This Row],[course]],subjects[code],0),1))</f>
        <v/>
      </c>
      <c r="I1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11" t="str">
        <f>IF(ISBLANK(calculation[[#This Row],[course]]),"",INDEX(subjects[plan],MATCH(calculation[[#This Row],[course]],subjects[code],0),1))</f>
        <v/>
      </c>
      <c r="K11" s="29"/>
      <c r="L11" s="25"/>
      <c r="M11" s="30"/>
      <c r="N11" s="29"/>
      <c r="O11" s="25"/>
      <c r="P11" s="30"/>
      <c r="Q11" s="29"/>
      <c r="R11" s="25"/>
      <c r="S11" s="30"/>
      <c r="T11" s="29"/>
      <c r="U11" s="25"/>
      <c r="V11" s="30"/>
      <c r="W11" s="29"/>
      <c r="X11" s="25"/>
      <c r="Y11" s="30"/>
      <c r="Z11" s="29"/>
      <c r="AA11" s="25"/>
      <c r="AB11" s="30"/>
      <c r="AC11" s="29"/>
      <c r="AD11" s="25"/>
      <c r="AE11" s="30"/>
      <c r="AF11" s="29"/>
      <c r="AG11" s="25"/>
      <c r="AH11" s="30"/>
      <c r="AI11" s="29"/>
      <c r="AJ11" s="25"/>
      <c r="AK11" s="30"/>
      <c r="AL11" s="29"/>
      <c r="AM11" s="25"/>
      <c r="AN11" s="30"/>
    </row>
    <row r="12" spans="1:40" x14ac:dyDescent="0.2">
      <c r="A12">
        <v>1120</v>
      </c>
      <c r="B12" t="str">
        <f>IF(ISBLANK(calculation[[#This Row],[course]]),"",INDEX(subjects[isTitle],MATCH(calculation[[#This Row],[course]],subjects[code],0),0))</f>
        <v/>
      </c>
      <c r="C12" s="3"/>
      <c r="D1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12" s="26"/>
      <c r="F12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2" t="str">
        <f>IF(ISBLANK(calculation[[#This Row],[course]]),"",INDEX(subjects[group],MATCH(calculation[[#This Row],[course]],subjects[code],0),1))</f>
        <v/>
      </c>
      <c r="H12" t="str">
        <f>IF(ISBLANK(calculation[[#This Row],[course]]),"",INDEX(subjects[mode],MATCH(calculation[[#This Row],[course]],subjects[code],0),1))</f>
        <v/>
      </c>
      <c r="I1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12" t="str">
        <f>IF(ISBLANK(calculation[[#This Row],[course]]),"",INDEX(subjects[plan],MATCH(calculation[[#This Row],[course]],subjects[code],0),1))</f>
        <v/>
      </c>
      <c r="K12" s="29"/>
      <c r="L12" s="25"/>
      <c r="M12" s="30"/>
      <c r="N12" s="29"/>
      <c r="O12" s="25"/>
      <c r="P12" s="30"/>
      <c r="Q12" s="29"/>
      <c r="R12" s="25"/>
      <c r="S12" s="30"/>
      <c r="T12" s="29"/>
      <c r="U12" s="25"/>
      <c r="V12" s="30"/>
      <c r="W12" s="29"/>
      <c r="X12" s="25"/>
      <c r="Y12" s="30"/>
      <c r="Z12" s="29"/>
      <c r="AA12" s="25"/>
      <c r="AB12" s="30"/>
      <c r="AC12" s="29"/>
      <c r="AD12" s="25"/>
      <c r="AE12" s="30"/>
      <c r="AF12" s="29"/>
      <c r="AG12" s="25"/>
      <c r="AH12" s="30"/>
      <c r="AI12" s="29"/>
      <c r="AJ12" s="25"/>
      <c r="AK12" s="30"/>
      <c r="AL12" s="29"/>
      <c r="AM12" s="25"/>
      <c r="AN12" s="30"/>
    </row>
    <row r="13" spans="1:40" x14ac:dyDescent="0.2">
      <c r="A13">
        <v>1130</v>
      </c>
      <c r="B13" t="b">
        <f>IF(ISBLANK(calculation[[#This Row],[course]]),"",INDEX(subjects[isTitle],MATCH(calculation[[#This Row],[course]],subjects[code],0),0))</f>
        <v>1</v>
      </c>
      <c r="C13" s="10" t="s">
        <v>129</v>
      </c>
      <c r="D13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Innovative Co-creator (&gt;=3)</v>
      </c>
      <c r="E13" s="26"/>
      <c r="F13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3">
        <f>IF(ISBLANK(calculation[[#This Row],[course]]),"",INDEX(subjects[group],MATCH(calculation[[#This Row],[course]],subjects[code],0),1))</f>
        <v>1130</v>
      </c>
      <c r="H13" t="str">
        <f>IF(ISBLANK(calculation[[#This Row],[course]]),"",INDEX(subjects[mode],MATCH(calculation[[#This Row],[course]],subjects[code],0),1))</f>
        <v/>
      </c>
      <c r="I1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13" t="str">
        <f>IF(ISBLANK(calculation[[#This Row],[course]]),"",INDEX(subjects[plan],MATCH(calculation[[#This Row],[course]],subjects[code],0),1))</f>
        <v/>
      </c>
      <c r="K13" s="29"/>
      <c r="L13" s="25"/>
      <c r="M13" s="30"/>
      <c r="N13" s="29"/>
      <c r="O13" s="25"/>
      <c r="P13" s="30"/>
      <c r="Q13" s="29"/>
      <c r="R13" s="25"/>
      <c r="S13" s="30"/>
      <c r="T13" s="29"/>
      <c r="U13" s="25"/>
      <c r="V13" s="30"/>
      <c r="W13" s="29"/>
      <c r="X13" s="25"/>
      <c r="Y13" s="30"/>
      <c r="Z13" s="29"/>
      <c r="AA13" s="25"/>
      <c r="AB13" s="30"/>
      <c r="AC13" s="29"/>
      <c r="AD13" s="25"/>
      <c r="AE13" s="30"/>
      <c r="AF13" s="29"/>
      <c r="AG13" s="25"/>
      <c r="AH13" s="30"/>
      <c r="AI13" s="29"/>
      <c r="AJ13" s="25"/>
      <c r="AK13" s="30"/>
      <c r="AL13" s="29"/>
      <c r="AM13" s="25"/>
      <c r="AN13" s="30"/>
    </row>
    <row r="14" spans="1:40" x14ac:dyDescent="0.2">
      <c r="A14">
        <v>1130</v>
      </c>
      <c r="B14">
        <f>IF(ISBLANK(calculation[[#This Row],[course]]),"",INDEX(subjects[isTitle],MATCH(calculation[[#This Row],[course]],subjects[code],0),0))</f>
        <v>0</v>
      </c>
      <c r="C14" s="12" t="s">
        <v>167</v>
      </c>
      <c r="D14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Technology Development and Global Change</v>
      </c>
      <c r="E14" s="26"/>
      <c r="F14" s="28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14">
        <f>IF(ISBLANK(calculation[[#This Row],[course]]),"",INDEX(subjects[group],MATCH(calculation[[#This Row],[course]],subjects[code],0),1))</f>
        <v>1130</v>
      </c>
      <c r="H14">
        <f>IF(ISBLANK(calculation[[#This Row],[course]]),"",INDEX(subjects[mode],MATCH(calculation[[#This Row],[course]],subjects[code],0),1))</f>
        <v>100</v>
      </c>
      <c r="I1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J14" t="str">
        <f>IF(ISBLANK(calculation[[#This Row],[course]]),"",INDEX(subjects[plan],MATCH(calculation[[#This Row],[course]],subjects[code],0),1))</f>
        <v/>
      </c>
      <c r="K14" s="29"/>
      <c r="L14" s="25"/>
      <c r="M14" s="30"/>
      <c r="N14" s="29"/>
      <c r="O14" s="25"/>
      <c r="P14" s="30"/>
      <c r="Q14" s="29"/>
      <c r="R14" s="25"/>
      <c r="S14" s="30"/>
      <c r="T14" s="29"/>
      <c r="U14" s="25"/>
      <c r="V14" s="30"/>
      <c r="W14" s="29"/>
      <c r="X14" s="25"/>
      <c r="Y14" s="30"/>
      <c r="Z14" s="29"/>
      <c r="AA14" s="25"/>
      <c r="AB14" s="30"/>
      <c r="AC14" s="29"/>
      <c r="AD14" s="25"/>
      <c r="AE14" s="30"/>
      <c r="AF14" s="29"/>
      <c r="AG14" s="25"/>
      <c r="AH14" s="30"/>
      <c r="AI14" s="29"/>
      <c r="AJ14" s="25"/>
      <c r="AK14" s="30"/>
      <c r="AL14" s="29"/>
      <c r="AM14" s="25"/>
      <c r="AN14" s="30"/>
    </row>
    <row r="15" spans="1:40" x14ac:dyDescent="0.2">
      <c r="A15">
        <v>1140</v>
      </c>
      <c r="B15" t="b">
        <f>IF(ISBLANK(calculation[[#This Row],[course]]),"",INDEX(subjects[isTitle],MATCH(calculation[[#This Row],[course]],subjects[code],0),0))</f>
        <v>1</v>
      </c>
      <c r="C15" s="10" t="s">
        <v>131</v>
      </c>
      <c r="D15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Active Citizen (&gt;=9)</v>
      </c>
      <c r="E15" s="26"/>
      <c r="F15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5">
        <f>IF(ISBLANK(calculation[[#This Row],[course]]),"",INDEX(subjects[group],MATCH(calculation[[#This Row],[course]],subjects[code],0),1))</f>
        <v>1140</v>
      </c>
      <c r="H15" t="str">
        <f>IF(ISBLANK(calculation[[#This Row],[course]]),"",INDEX(subjects[mode],MATCH(calculation[[#This Row],[course]],subjects[code],0),1))</f>
        <v/>
      </c>
      <c r="I1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15" s="29"/>
      <c r="L15" s="25"/>
      <c r="M15" s="30"/>
      <c r="N15" s="29"/>
      <c r="O15" s="25"/>
      <c r="P15" s="30"/>
      <c r="Q15" s="29"/>
      <c r="R15" s="25"/>
      <c r="S15" s="30"/>
      <c r="T15" s="29"/>
      <c r="U15" s="25"/>
      <c r="V15" s="30"/>
      <c r="W15" s="29"/>
      <c r="X15" s="25"/>
      <c r="Y15" s="30"/>
      <c r="Z15" s="29"/>
      <c r="AA15" s="25"/>
      <c r="AB15" s="30"/>
      <c r="AC15" s="29"/>
      <c r="AD15" s="25"/>
      <c r="AE15" s="30"/>
      <c r="AF15" s="29"/>
      <c r="AG15" s="25"/>
      <c r="AH15" s="30"/>
      <c r="AI15" s="29"/>
      <c r="AJ15" s="25"/>
      <c r="AK15" s="30"/>
      <c r="AL15" s="29"/>
      <c r="AM15" s="25"/>
      <c r="AN15" s="30"/>
    </row>
    <row r="16" spans="1:40" x14ac:dyDescent="0.2">
      <c r="A16">
        <v>1141</v>
      </c>
      <c r="B16" t="b">
        <f>IF(ISBLANK(calculation[[#This Row],[course]]),"",INDEX(subjects[isTitle],MATCH(calculation[[#This Row],[course]],subjects[code],0),0))</f>
        <v>1</v>
      </c>
      <c r="C16" s="10" t="s">
        <v>262</v>
      </c>
      <c r="D1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Active Citizen - Required (&gt;=6)</v>
      </c>
      <c r="E16" s="26"/>
      <c r="F16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6">
        <f>IF(ISBLANK(calculation[[#This Row],[course]]),"",INDEX(subjects[group],MATCH(calculation[[#This Row],[course]],subjects[code],0),1))</f>
        <v>1141</v>
      </c>
      <c r="H16">
        <f>IF(ISBLANK(calculation[[#This Row],[course]]),"",INDEX(subjects[mode],MATCH(calculation[[#This Row],[course]],subjects[code],0),1))</f>
        <v>0</v>
      </c>
      <c r="I1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16" s="29"/>
      <c r="L16" s="25"/>
      <c r="M16" s="30"/>
      <c r="N16" s="29"/>
      <c r="O16" s="25"/>
      <c r="P16" s="30"/>
      <c r="Q16" s="29"/>
      <c r="R16" s="25"/>
      <c r="S16" s="30"/>
      <c r="T16" s="29"/>
      <c r="U16" s="25"/>
      <c r="V16" s="30"/>
      <c r="W16" s="29"/>
      <c r="X16" s="25"/>
      <c r="Y16" s="30"/>
      <c r="Z16" s="29"/>
      <c r="AA16" s="25"/>
      <c r="AB16" s="30"/>
      <c r="AC16" s="29"/>
      <c r="AD16" s="25"/>
      <c r="AE16" s="30"/>
      <c r="AF16" s="29"/>
      <c r="AG16" s="25"/>
      <c r="AH16" s="30"/>
      <c r="AI16" s="29"/>
      <c r="AJ16" s="25"/>
      <c r="AK16" s="30"/>
      <c r="AL16" s="29"/>
      <c r="AM16" s="25"/>
      <c r="AN16" s="30"/>
    </row>
    <row r="17" spans="1:40" x14ac:dyDescent="0.2">
      <c r="A17">
        <v>1141</v>
      </c>
      <c r="B17">
        <f>IF(ISBLANK(calculation[[#This Row],[course]]),"",INDEX(subjects[isTitle],MATCH(calculation[[#This Row],[course]],subjects[code],0),0))</f>
        <v>0</v>
      </c>
      <c r="C17" s="12" t="s">
        <v>132</v>
      </c>
      <c r="D17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Citizenship</v>
      </c>
      <c r="E17" s="26"/>
      <c r="F17" s="28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17">
        <f>IF(ISBLANK(calculation[[#This Row],[course]]),"",INDEX(subjects[group],MATCH(calculation[[#This Row],[course]],subjects[code],0),1))</f>
        <v>1141</v>
      </c>
      <c r="H17">
        <f>IF(ISBLANK(calculation[[#This Row],[course]]),"",INDEX(subjects[mode],MATCH(calculation[[#This Row],[course]],subjects[code],0),1))</f>
        <v>100</v>
      </c>
      <c r="I1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17" s="29"/>
      <c r="L17" s="25"/>
      <c r="M17" s="30"/>
      <c r="N17" s="29"/>
      <c r="O17" s="25"/>
      <c r="P17" s="30"/>
      <c r="Q17" s="29"/>
      <c r="R17" s="25"/>
      <c r="S17" s="30"/>
      <c r="T17" s="29"/>
      <c r="U17" s="25"/>
      <c r="V17" s="30"/>
      <c r="W17" s="29"/>
      <c r="X17" s="25"/>
      <c r="Y17" s="30"/>
      <c r="Z17" s="29"/>
      <c r="AA17" s="25"/>
      <c r="AB17" s="30"/>
      <c r="AC17" s="29"/>
      <c r="AD17" s="25"/>
      <c r="AE17" s="30"/>
      <c r="AF17" s="29"/>
      <c r="AG17" s="25"/>
      <c r="AH17" s="30"/>
      <c r="AI17" s="29"/>
      <c r="AJ17" s="25"/>
      <c r="AK17" s="30"/>
      <c r="AL17" s="29"/>
      <c r="AM17" s="25"/>
      <c r="AN17" s="30"/>
    </row>
    <row r="18" spans="1:40" x14ac:dyDescent="0.2">
      <c r="A18">
        <v>1141</v>
      </c>
      <c r="B18">
        <f>IF(ISBLANK(calculation[[#This Row],[course]]),"",INDEX(subjects[isTitle],MATCH(calculation[[#This Row],[course]],subjects[code],0),0))</f>
        <v>0</v>
      </c>
      <c r="C18" s="12" t="s">
        <v>169</v>
      </c>
      <c r="D18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Thai People in The ASEAN Community</v>
      </c>
      <c r="E18" s="26"/>
      <c r="F18" s="28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18">
        <f>IF(ISBLANK(calculation[[#This Row],[course]]),"",INDEX(subjects[group],MATCH(calculation[[#This Row],[course]],subjects[code],0),1))</f>
        <v>1141</v>
      </c>
      <c r="H18">
        <f>IF(ISBLANK(calculation[[#This Row],[course]]),"",INDEX(subjects[mode],MATCH(calculation[[#This Row],[course]],subjects[code],0),1))</f>
        <v>100</v>
      </c>
      <c r="I1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18" s="29"/>
      <c r="L18" s="25"/>
      <c r="M18" s="30"/>
      <c r="N18" s="29"/>
      <c r="O18" s="25"/>
      <c r="P18" s="30"/>
      <c r="Q18" s="29"/>
      <c r="R18" s="25"/>
      <c r="S18" s="30"/>
      <c r="T18" s="29"/>
      <c r="U18" s="25"/>
      <c r="V18" s="30"/>
      <c r="W18" s="29"/>
      <c r="X18" s="25"/>
      <c r="Y18" s="30"/>
      <c r="Z18" s="29"/>
      <c r="AA18" s="25"/>
      <c r="AB18" s="30"/>
      <c r="AC18" s="29"/>
      <c r="AD18" s="25"/>
      <c r="AE18" s="30"/>
      <c r="AF18" s="29"/>
      <c r="AG18" s="25"/>
      <c r="AH18" s="30"/>
      <c r="AI18" s="29"/>
      <c r="AJ18" s="25"/>
      <c r="AK18" s="30"/>
      <c r="AL18" s="29"/>
      <c r="AM18" s="25"/>
      <c r="AN18" s="30"/>
    </row>
    <row r="19" spans="1:40" x14ac:dyDescent="0.2">
      <c r="A19">
        <v>1142</v>
      </c>
      <c r="B19" t="b">
        <f>IF(ISBLANK(calculation[[#This Row],[course]]),"",INDEX(subjects[isTitle],MATCH(calculation[[#This Row],[course]],subjects[code],0),0))</f>
        <v>1</v>
      </c>
      <c r="C19" s="10" t="s">
        <v>261</v>
      </c>
      <c r="D19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Active Citizen - Elective (&gt;=3)</v>
      </c>
      <c r="E19" s="26"/>
      <c r="F19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9">
        <f>IF(ISBLANK(calculation[[#This Row],[course]]),"",INDEX(subjects[group],MATCH(calculation[[#This Row],[course]],subjects[code],0),1))</f>
        <v>1142</v>
      </c>
      <c r="H19" t="str">
        <f>IF(ISBLANK(calculation[[#This Row],[course]]),"",INDEX(subjects[mode],MATCH(calculation[[#This Row],[course]],subjects[code],0),1))</f>
        <v/>
      </c>
      <c r="I1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19" s="29"/>
      <c r="L19" s="25"/>
      <c r="M19" s="30"/>
      <c r="N19" s="29"/>
      <c r="O19" s="25"/>
      <c r="P19" s="30"/>
      <c r="Q19" s="29"/>
      <c r="R19" s="25"/>
      <c r="S19" s="30"/>
      <c r="T19" s="29"/>
      <c r="U19" s="25"/>
      <c r="V19" s="30"/>
      <c r="W19" s="29"/>
      <c r="X19" s="25"/>
      <c r="Y19" s="30"/>
      <c r="Z19" s="29"/>
      <c r="AA19" s="25"/>
      <c r="AB19" s="30"/>
      <c r="AC19" s="29"/>
      <c r="AD19" s="25"/>
      <c r="AE19" s="30"/>
      <c r="AF19" s="29"/>
      <c r="AG19" s="25"/>
      <c r="AH19" s="30"/>
      <c r="AI19" s="29"/>
      <c r="AJ19" s="25"/>
      <c r="AK19" s="30"/>
      <c r="AL19" s="29"/>
      <c r="AM19" s="25"/>
      <c r="AN19" s="30"/>
    </row>
    <row r="20" spans="1:40" x14ac:dyDescent="0.2">
      <c r="A20">
        <v>1142</v>
      </c>
      <c r="B20" t="str">
        <f>IF(ISBLANK(calculation[[#This Row],[course]]),"",INDEX(subjects[isTitle],MATCH(calculation[[#This Row],[course]],subjects[code],0),0))</f>
        <v/>
      </c>
      <c r="C20" s="3"/>
      <c r="D20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20" s="26"/>
      <c r="F20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20" t="str">
        <f>IF(ISBLANK(calculation[[#This Row],[course]]),"",INDEX(subjects[group],MATCH(calculation[[#This Row],[course]],subjects[code],0),1))</f>
        <v/>
      </c>
      <c r="H20" t="str">
        <f>IF(ISBLANK(calculation[[#This Row],[course]]),"",INDEX(subjects[mode],MATCH(calculation[[#This Row],[course]],subjects[code],0),1))</f>
        <v/>
      </c>
      <c r="I2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20" s="29"/>
      <c r="L20" s="25"/>
      <c r="M20" s="30"/>
      <c r="N20" s="29"/>
      <c r="O20" s="25"/>
      <c r="P20" s="30"/>
      <c r="Q20" s="29"/>
      <c r="R20" s="25"/>
      <c r="S20" s="30"/>
      <c r="T20" s="29"/>
      <c r="U20" s="25"/>
      <c r="V20" s="30"/>
      <c r="W20" s="29"/>
      <c r="X20" s="25"/>
      <c r="Y20" s="30"/>
      <c r="Z20" s="29"/>
      <c r="AA20" s="25"/>
      <c r="AB20" s="30"/>
      <c r="AC20" s="29"/>
      <c r="AD20" s="25"/>
      <c r="AE20" s="30"/>
      <c r="AF20" s="29"/>
      <c r="AG20" s="25"/>
      <c r="AH20" s="30"/>
      <c r="AI20" s="29"/>
      <c r="AJ20" s="25"/>
      <c r="AK20" s="30"/>
      <c r="AL20" s="29"/>
      <c r="AM20" s="25"/>
      <c r="AN20" s="30"/>
    </row>
    <row r="21" spans="1:40" x14ac:dyDescent="0.2">
      <c r="A21">
        <v>2000</v>
      </c>
      <c r="B21" t="b">
        <f>IF(ISBLANK(calculation[[#This Row],[course]]),"",INDEX(subjects[isTitle],MATCH(calculation[[#This Row],[course]],subjects[code],0),0))</f>
        <v>1</v>
      </c>
      <c r="C21" s="4" t="s">
        <v>24</v>
      </c>
      <c r="D2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Field of Specialization (&gt;=96)</v>
      </c>
      <c r="E21" s="26"/>
      <c r="F21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21">
        <f>IF(ISBLANK(calculation[[#This Row],[course]]),"",INDEX(subjects[group],MATCH(calculation[[#This Row],[course]],subjects[code],0),1))</f>
        <v>2000</v>
      </c>
      <c r="H21" t="str">
        <f>IF(ISBLANK(calculation[[#This Row],[course]]),"",INDEX(subjects[mode],MATCH(calculation[[#This Row],[course]],subjects[code],0),1))</f>
        <v/>
      </c>
      <c r="I2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21" t="str">
        <f>IF(ISBLANK(calculation[[#This Row],[course]]),"",INDEX(subjects[plan],MATCH(calculation[[#This Row],[course]],subjects[code],0),1))</f>
        <v/>
      </c>
      <c r="K21" s="29"/>
      <c r="L21" s="25"/>
      <c r="M21" s="30"/>
      <c r="N21" s="29"/>
      <c r="O21" s="25"/>
      <c r="P21" s="30"/>
      <c r="Q21" s="29"/>
      <c r="R21" s="25"/>
      <c r="S21" s="30"/>
      <c r="T21" s="29"/>
      <c r="U21" s="25"/>
      <c r="V21" s="30"/>
      <c r="W21" s="29"/>
      <c r="X21" s="25"/>
      <c r="Y21" s="30"/>
      <c r="Z21" s="29"/>
      <c r="AA21" s="25"/>
      <c r="AB21" s="30"/>
      <c r="AC21" s="29"/>
      <c r="AD21" s="25"/>
      <c r="AE21" s="30"/>
      <c r="AF21" s="29"/>
      <c r="AG21" s="25"/>
      <c r="AH21" s="30"/>
      <c r="AI21" s="29"/>
      <c r="AJ21" s="25"/>
      <c r="AK21" s="30"/>
      <c r="AL21" s="29"/>
      <c r="AM21" s="25"/>
      <c r="AN21" s="30"/>
    </row>
    <row r="22" spans="1:40" x14ac:dyDescent="0.2">
      <c r="A22">
        <v>2100</v>
      </c>
      <c r="B22" t="b">
        <f>IF(ISBLANK(calculation[[#This Row],[course]]),"",INDEX(subjects[isTitle],MATCH(calculation[[#This Row],[course]],subjects[code],0),0))</f>
        <v>1</v>
      </c>
      <c r="C22" s="4" t="s">
        <v>135</v>
      </c>
      <c r="D2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Core Courses (&gt;=30)</v>
      </c>
      <c r="E22" s="26"/>
      <c r="F22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22">
        <f>IF(ISBLANK(calculation[[#This Row],[course]]),"",INDEX(subjects[group],MATCH(calculation[[#This Row],[course]],subjects[code],0),1))</f>
        <v>2100</v>
      </c>
      <c r="H22" t="str">
        <f>IF(ISBLANK(calculation[[#This Row],[course]]),"",INDEX(subjects[mode],MATCH(calculation[[#This Row],[course]],subjects[code],0),1))</f>
        <v/>
      </c>
      <c r="I2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22" t="str">
        <f>IF(ISBLANK(calculation[[#This Row],[course]]),"",INDEX(subjects[plan],MATCH(calculation[[#This Row],[course]],subjects[code],0),1))</f>
        <v/>
      </c>
      <c r="K22" s="29"/>
      <c r="L22" s="25"/>
      <c r="M22" s="30"/>
      <c r="N22" s="29"/>
      <c r="O22" s="25"/>
      <c r="P22" s="30"/>
      <c r="Q22" s="29"/>
      <c r="R22" s="25"/>
      <c r="S22" s="30"/>
      <c r="T22" s="29"/>
      <c r="U22" s="25"/>
      <c r="V22" s="30"/>
      <c r="W22" s="29"/>
      <c r="X22" s="25"/>
      <c r="Y22" s="30"/>
      <c r="Z22" s="29"/>
      <c r="AA22" s="25"/>
      <c r="AB22" s="30"/>
      <c r="AC22" s="29"/>
      <c r="AD22" s="25"/>
      <c r="AE22" s="30"/>
      <c r="AF22" s="29"/>
      <c r="AG22" s="25"/>
      <c r="AH22" s="30"/>
      <c r="AI22" s="29"/>
      <c r="AJ22" s="25"/>
      <c r="AK22" s="30"/>
      <c r="AL22" s="29"/>
      <c r="AM22" s="25"/>
      <c r="AN22" s="30"/>
    </row>
    <row r="23" spans="1:40" x14ac:dyDescent="0.2">
      <c r="A23">
        <v>2100</v>
      </c>
      <c r="B23">
        <f>IF(ISBLANK(calculation[[#This Row],[course]]),"",INDEX(subjects[isTitle],MATCH(calculation[[#This Row],[course]],subjects[code],0),0))</f>
        <v>0</v>
      </c>
      <c r="C23" s="12" t="s">
        <v>173</v>
      </c>
      <c r="D23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Introduction to International Relations</v>
      </c>
      <c r="E23" s="26"/>
      <c r="F23" s="28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3">
        <f>IF(ISBLANK(calculation[[#This Row],[course]]),"",INDEX(subjects[group],MATCH(calculation[[#This Row],[course]],subjects[code],0),1))</f>
        <v>2100</v>
      </c>
      <c r="H23">
        <f>IF(ISBLANK(calculation[[#This Row],[course]]),"",INDEX(subjects[mode],MATCH(calculation[[#This Row],[course]],subjects[code],0),1))</f>
        <v>100</v>
      </c>
      <c r="I2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3" s="29"/>
      <c r="L23" s="25"/>
      <c r="M23" s="30"/>
      <c r="N23" s="29"/>
      <c r="O23" s="25"/>
      <c r="P23" s="30"/>
      <c r="Q23" s="29"/>
      <c r="R23" s="25"/>
      <c r="S23" s="30"/>
      <c r="T23" s="29"/>
      <c r="U23" s="25"/>
      <c r="V23" s="30"/>
      <c r="W23" s="29"/>
      <c r="X23" s="25"/>
      <c r="Y23" s="30"/>
      <c r="Z23" s="29"/>
      <c r="AA23" s="25"/>
      <c r="AB23" s="30"/>
      <c r="AC23" s="29"/>
      <c r="AD23" s="25"/>
      <c r="AE23" s="30"/>
      <c r="AF23" s="29"/>
      <c r="AG23" s="25"/>
      <c r="AH23" s="30"/>
      <c r="AI23" s="29"/>
      <c r="AJ23" s="25"/>
      <c r="AK23" s="30"/>
      <c r="AL23" s="29"/>
      <c r="AM23" s="25"/>
      <c r="AN23" s="30"/>
    </row>
    <row r="24" spans="1:40" x14ac:dyDescent="0.2">
      <c r="A24">
        <v>2100</v>
      </c>
      <c r="B24">
        <f>IF(ISBLANK(calculation[[#This Row],[course]]),"",INDEX(subjects[isTitle],MATCH(calculation[[#This Row],[course]],subjects[code],0),0))</f>
        <v>0</v>
      </c>
      <c r="C24" s="12" t="s">
        <v>175</v>
      </c>
      <c r="D24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Introduction to ASEAN</v>
      </c>
      <c r="E24" s="26"/>
      <c r="F24" s="28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4">
        <f>IF(ISBLANK(calculation[[#This Row],[course]]),"",INDEX(subjects[group],MATCH(calculation[[#This Row],[course]],subjects[code],0),1))</f>
        <v>2100</v>
      </c>
      <c r="H24">
        <f>IF(ISBLANK(calculation[[#This Row],[course]]),"",INDEX(subjects[mode],MATCH(calculation[[#This Row],[course]],subjects[code],0),1))</f>
        <v>100</v>
      </c>
      <c r="I2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4" s="29"/>
      <c r="L24" s="25"/>
      <c r="M24" s="30"/>
      <c r="N24" s="29"/>
      <c r="O24" s="25"/>
      <c r="P24" s="30"/>
      <c r="Q24" s="29"/>
      <c r="R24" s="25"/>
      <c r="S24" s="30"/>
      <c r="T24" s="29"/>
      <c r="U24" s="25"/>
      <c r="V24" s="30"/>
      <c r="W24" s="29"/>
      <c r="X24" s="25"/>
      <c r="Y24" s="30"/>
      <c r="Z24" s="29"/>
      <c r="AA24" s="25"/>
      <c r="AB24" s="30"/>
      <c r="AC24" s="29"/>
      <c r="AD24" s="25"/>
      <c r="AE24" s="30"/>
      <c r="AF24" s="29"/>
      <c r="AG24" s="25"/>
      <c r="AH24" s="30"/>
      <c r="AI24" s="29"/>
      <c r="AJ24" s="25"/>
      <c r="AK24" s="30"/>
      <c r="AL24" s="29"/>
      <c r="AM24" s="25"/>
      <c r="AN24" s="30"/>
    </row>
    <row r="25" spans="1:40" x14ac:dyDescent="0.2">
      <c r="A25">
        <v>2100</v>
      </c>
      <c r="B25">
        <f>IF(ISBLANK(calculation[[#This Row],[course]]),"",INDEX(subjects[isTitle],MATCH(calculation[[#This Row],[course]],subjects[code],0),0))</f>
        <v>0</v>
      </c>
      <c r="C25" s="12" t="s">
        <v>177</v>
      </c>
      <c r="D25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Introduction to Political Science</v>
      </c>
      <c r="E25" s="26"/>
      <c r="F25" s="28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5">
        <f>IF(ISBLANK(calculation[[#This Row],[course]]),"",INDEX(subjects[group],MATCH(calculation[[#This Row],[course]],subjects[code],0),1))</f>
        <v>2100</v>
      </c>
      <c r="H25">
        <f>IF(ISBLANK(calculation[[#This Row],[course]]),"",INDEX(subjects[mode],MATCH(calculation[[#This Row],[course]],subjects[code],0),1))</f>
        <v>100</v>
      </c>
      <c r="I2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5" s="29"/>
      <c r="L25" s="25"/>
      <c r="M25" s="30"/>
      <c r="N25" s="29"/>
      <c r="O25" s="25"/>
      <c r="P25" s="30"/>
      <c r="Q25" s="29"/>
      <c r="R25" s="25"/>
      <c r="S25" s="30"/>
      <c r="T25" s="29"/>
      <c r="U25" s="25"/>
      <c r="V25" s="30"/>
      <c r="W25" s="29"/>
      <c r="X25" s="25"/>
      <c r="Y25" s="30"/>
      <c r="Z25" s="29"/>
      <c r="AA25" s="25"/>
      <c r="AB25" s="30"/>
      <c r="AC25" s="29"/>
      <c r="AD25" s="25"/>
      <c r="AE25" s="30"/>
      <c r="AF25" s="29"/>
      <c r="AG25" s="25"/>
      <c r="AH25" s="30"/>
      <c r="AI25" s="29"/>
      <c r="AJ25" s="25"/>
      <c r="AK25" s="30"/>
      <c r="AL25" s="29"/>
      <c r="AM25" s="25"/>
      <c r="AN25" s="30"/>
    </row>
    <row r="26" spans="1:40" x14ac:dyDescent="0.2">
      <c r="A26">
        <v>2100</v>
      </c>
      <c r="B26">
        <f>IF(ISBLANK(calculation[[#This Row],[course]]),"",INDEX(subjects[isTitle],MATCH(calculation[[#This Row],[course]],subjects[code],0),0))</f>
        <v>0</v>
      </c>
      <c r="C26" s="12" t="s">
        <v>179</v>
      </c>
      <c r="D26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Introduction to Southeast Asia</v>
      </c>
      <c r="E26" s="26"/>
      <c r="F26" s="28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6">
        <f>IF(ISBLANK(calculation[[#This Row],[course]]),"",INDEX(subjects[group],MATCH(calculation[[#This Row],[course]],subjects[code],0),1))</f>
        <v>2100</v>
      </c>
      <c r="H26">
        <f>IF(ISBLANK(calculation[[#This Row],[course]]),"",INDEX(subjects[mode],MATCH(calculation[[#This Row],[course]],subjects[code],0),1))</f>
        <v>200</v>
      </c>
      <c r="I2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6" s="29"/>
      <c r="L26" s="25"/>
      <c r="M26" s="30"/>
      <c r="N26" s="29"/>
      <c r="O26" s="25"/>
      <c r="P26" s="30"/>
      <c r="Q26" s="29"/>
      <c r="R26" s="25"/>
      <c r="S26" s="30"/>
      <c r="T26" s="29"/>
      <c r="U26" s="25"/>
      <c r="V26" s="30"/>
      <c r="W26" s="29"/>
      <c r="X26" s="25"/>
      <c r="Y26" s="30"/>
      <c r="Z26" s="29"/>
      <c r="AA26" s="25"/>
      <c r="AB26" s="30"/>
      <c r="AC26" s="29"/>
      <c r="AD26" s="25"/>
      <c r="AE26" s="30"/>
      <c r="AF26" s="29"/>
      <c r="AG26" s="25"/>
      <c r="AH26" s="30"/>
      <c r="AI26" s="29"/>
      <c r="AJ26" s="25"/>
      <c r="AK26" s="30"/>
      <c r="AL26" s="29"/>
      <c r="AM26" s="25"/>
      <c r="AN26" s="30"/>
    </row>
    <row r="27" spans="1:40" x14ac:dyDescent="0.2">
      <c r="A27">
        <v>2100</v>
      </c>
      <c r="B27">
        <f>IF(ISBLANK(calculation[[#This Row],[course]]),"",INDEX(subjects[isTitle],MATCH(calculation[[#This Row],[course]],subjects[code],0),0))</f>
        <v>0</v>
      </c>
      <c r="C27" s="12" t="s">
        <v>181</v>
      </c>
      <c r="D27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Human Geography</v>
      </c>
      <c r="E27" s="26"/>
      <c r="F27" s="28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7">
        <f>IF(ISBLANK(calculation[[#This Row],[course]]),"",INDEX(subjects[group],MATCH(calculation[[#This Row],[course]],subjects[code],0),1))</f>
        <v>2100</v>
      </c>
      <c r="H27">
        <f>IF(ISBLANK(calculation[[#This Row],[course]]),"",INDEX(subjects[mode],MATCH(calculation[[#This Row],[course]],subjects[code],0),1))</f>
        <v>100</v>
      </c>
      <c r="I2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7" s="29"/>
      <c r="L27" s="25"/>
      <c r="M27" s="30"/>
      <c r="N27" s="29"/>
      <c r="O27" s="25"/>
      <c r="P27" s="30"/>
      <c r="Q27" s="29"/>
      <c r="R27" s="25"/>
      <c r="S27" s="30"/>
      <c r="T27" s="29"/>
      <c r="U27" s="25"/>
      <c r="V27" s="30"/>
      <c r="W27" s="29"/>
      <c r="X27" s="25"/>
      <c r="Y27" s="30"/>
      <c r="Z27" s="29"/>
      <c r="AA27" s="25"/>
      <c r="AB27" s="30"/>
      <c r="AC27" s="29"/>
      <c r="AD27" s="25"/>
      <c r="AE27" s="30"/>
      <c r="AF27" s="29"/>
      <c r="AG27" s="25"/>
      <c r="AH27" s="30"/>
      <c r="AI27" s="29"/>
      <c r="AJ27" s="25"/>
      <c r="AK27" s="30"/>
      <c r="AL27" s="29"/>
      <c r="AM27" s="25"/>
      <c r="AN27" s="30"/>
    </row>
    <row r="28" spans="1:40" x14ac:dyDescent="0.2">
      <c r="A28">
        <v>2100</v>
      </c>
      <c r="B28">
        <f>IF(ISBLANK(calculation[[#This Row],[course]]),"",INDEX(subjects[isTitle],MATCH(calculation[[#This Row],[course]],subjects[code],0),0))</f>
        <v>0</v>
      </c>
      <c r="C28" s="12" t="s">
        <v>183</v>
      </c>
      <c r="D28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Regional Dynamic of Southeast Asia</v>
      </c>
      <c r="E28" s="26"/>
      <c r="F28" s="28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8">
        <f>IF(ISBLANK(calculation[[#This Row],[course]]),"",INDEX(subjects[group],MATCH(calculation[[#This Row],[course]],subjects[code],0),1))</f>
        <v>2100</v>
      </c>
      <c r="H28">
        <f>IF(ISBLANK(calculation[[#This Row],[course]]),"",INDEX(subjects[mode],MATCH(calculation[[#This Row],[course]],subjects[code],0),1))</f>
        <v>200</v>
      </c>
      <c r="I2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8" s="29"/>
      <c r="L28" s="25"/>
      <c r="M28" s="30"/>
      <c r="N28" s="29"/>
      <c r="O28" s="25"/>
      <c r="P28" s="30"/>
      <c r="Q28" s="29"/>
      <c r="R28" s="25"/>
      <c r="S28" s="30"/>
      <c r="T28" s="29"/>
      <c r="U28" s="25"/>
      <c r="V28" s="30"/>
      <c r="W28" s="29"/>
      <c r="X28" s="25"/>
      <c r="Y28" s="30"/>
      <c r="Z28" s="29"/>
      <c r="AA28" s="25"/>
      <c r="AB28" s="30"/>
      <c r="AC28" s="29"/>
      <c r="AD28" s="25"/>
      <c r="AE28" s="30"/>
      <c r="AF28" s="29"/>
      <c r="AG28" s="25"/>
      <c r="AH28" s="30"/>
      <c r="AI28" s="29"/>
      <c r="AJ28" s="25"/>
      <c r="AK28" s="30"/>
      <c r="AL28" s="29"/>
      <c r="AM28" s="25"/>
      <c r="AN28" s="30"/>
    </row>
    <row r="29" spans="1:40" x14ac:dyDescent="0.2">
      <c r="A29">
        <v>2100</v>
      </c>
      <c r="B29">
        <f>IF(ISBLANK(calculation[[#This Row],[course]]),"",INDEX(subjects[isTitle],MATCH(calculation[[#This Row],[course]],subjects[code],0),0))</f>
        <v>0</v>
      </c>
      <c r="C29" s="12" t="s">
        <v>185</v>
      </c>
      <c r="D29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Fundamentals in Sociology and Anthropology</v>
      </c>
      <c r="E29" s="26"/>
      <c r="F29" s="28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9">
        <f>IF(ISBLANK(calculation[[#This Row],[course]]),"",INDEX(subjects[group],MATCH(calculation[[#This Row],[course]],subjects[code],0),1))</f>
        <v>2100</v>
      </c>
      <c r="H29">
        <f>IF(ISBLANK(calculation[[#This Row],[course]]),"",INDEX(subjects[mode],MATCH(calculation[[#This Row],[course]],subjects[code],0),1))</f>
        <v>100</v>
      </c>
      <c r="I2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9" s="29"/>
      <c r="L29" s="25"/>
      <c r="M29" s="30"/>
      <c r="N29" s="29"/>
      <c r="O29" s="25"/>
      <c r="P29" s="30"/>
      <c r="Q29" s="29"/>
      <c r="R29" s="25"/>
      <c r="S29" s="30"/>
      <c r="T29" s="29"/>
      <c r="U29" s="25"/>
      <c r="V29" s="30"/>
      <c r="W29" s="29"/>
      <c r="X29" s="25"/>
      <c r="Y29" s="30"/>
      <c r="Z29" s="29"/>
      <c r="AA29" s="25"/>
      <c r="AB29" s="30"/>
      <c r="AC29" s="29"/>
      <c r="AD29" s="25"/>
      <c r="AE29" s="30"/>
      <c r="AF29" s="29"/>
      <c r="AG29" s="25"/>
      <c r="AH29" s="30"/>
      <c r="AI29" s="29"/>
      <c r="AJ29" s="25"/>
      <c r="AK29" s="30"/>
      <c r="AL29" s="29"/>
      <c r="AM29" s="25"/>
      <c r="AN29" s="30"/>
    </row>
    <row r="30" spans="1:40" x14ac:dyDescent="0.2">
      <c r="A30">
        <v>2100</v>
      </c>
      <c r="B30">
        <f>IF(ISBLANK(calculation[[#This Row],[course]]),"",INDEX(subjects[isTitle],MATCH(calculation[[#This Row],[course]],subjects[code],0),0))</f>
        <v>0</v>
      </c>
      <c r="C30" s="12" t="s">
        <v>187</v>
      </c>
      <c r="D30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Introduction to Law</v>
      </c>
      <c r="E30" s="26"/>
      <c r="F30" s="28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0">
        <f>IF(ISBLANK(calculation[[#This Row],[course]]),"",INDEX(subjects[group],MATCH(calculation[[#This Row],[course]],subjects[code],0),1))</f>
        <v>2100</v>
      </c>
      <c r="H30">
        <f>IF(ISBLANK(calculation[[#This Row],[course]]),"",INDEX(subjects[mode],MATCH(calculation[[#This Row],[course]],subjects[code],0),1))</f>
        <v>100</v>
      </c>
      <c r="I3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0" s="29"/>
      <c r="L30" s="25"/>
      <c r="M30" s="30"/>
      <c r="N30" s="29"/>
      <c r="O30" s="25"/>
      <c r="P30" s="30"/>
      <c r="Q30" s="29"/>
      <c r="R30" s="25"/>
      <c r="S30" s="30"/>
      <c r="T30" s="29"/>
      <c r="U30" s="25"/>
      <c r="V30" s="30"/>
      <c r="W30" s="29"/>
      <c r="X30" s="25"/>
      <c r="Y30" s="30"/>
      <c r="Z30" s="29"/>
      <c r="AA30" s="25"/>
      <c r="AB30" s="30"/>
      <c r="AC30" s="29"/>
      <c r="AD30" s="25"/>
      <c r="AE30" s="30"/>
      <c r="AF30" s="29"/>
      <c r="AG30" s="25"/>
      <c r="AH30" s="30"/>
      <c r="AI30" s="29"/>
      <c r="AJ30" s="25"/>
      <c r="AK30" s="30"/>
      <c r="AL30" s="29"/>
      <c r="AM30" s="25"/>
      <c r="AN30" s="30"/>
    </row>
    <row r="31" spans="1:40" x14ac:dyDescent="0.2">
      <c r="A31">
        <v>2100</v>
      </c>
      <c r="B31">
        <f>IF(ISBLANK(calculation[[#This Row],[course]]),"",INDEX(subjects[isTitle],MATCH(calculation[[#This Row],[course]],subjects[code],0),0))</f>
        <v>0</v>
      </c>
      <c r="C31" s="12" t="s">
        <v>189</v>
      </c>
      <c r="D31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Principles of Economics 1</v>
      </c>
      <c r="E31" s="26"/>
      <c r="F31" s="28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1">
        <f>IF(ISBLANK(calculation[[#This Row],[course]]),"",INDEX(subjects[group],MATCH(calculation[[#This Row],[course]],subjects[code],0),1))</f>
        <v>2100</v>
      </c>
      <c r="H31">
        <f>IF(ISBLANK(calculation[[#This Row],[course]]),"",INDEX(subjects[mode],MATCH(calculation[[#This Row],[course]],subjects[code],0),1))</f>
        <v>100</v>
      </c>
      <c r="I3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1" s="29"/>
      <c r="L31" s="25"/>
      <c r="M31" s="30"/>
      <c r="N31" s="29"/>
      <c r="O31" s="25"/>
      <c r="P31" s="30"/>
      <c r="Q31" s="29"/>
      <c r="R31" s="25"/>
      <c r="S31" s="30"/>
      <c r="T31" s="29"/>
      <c r="U31" s="25"/>
      <c r="V31" s="30"/>
      <c r="W31" s="29"/>
      <c r="X31" s="25"/>
      <c r="Y31" s="30"/>
      <c r="Z31" s="29"/>
      <c r="AA31" s="25"/>
      <c r="AB31" s="30"/>
      <c r="AC31" s="29"/>
      <c r="AD31" s="25"/>
      <c r="AE31" s="30"/>
      <c r="AF31" s="29"/>
      <c r="AG31" s="25"/>
      <c r="AH31" s="30"/>
      <c r="AI31" s="29"/>
      <c r="AJ31" s="25"/>
      <c r="AK31" s="30"/>
      <c r="AL31" s="29"/>
      <c r="AM31" s="25"/>
      <c r="AN31" s="30"/>
    </row>
    <row r="32" spans="1:40" x14ac:dyDescent="0.2">
      <c r="A32">
        <v>2100</v>
      </c>
      <c r="B32">
        <f>IF(ISBLANK(calculation[[#This Row],[course]]),"",INDEX(subjects[isTitle],MATCH(calculation[[#This Row],[course]],subjects[code],0),0))</f>
        <v>0</v>
      </c>
      <c r="C32" s="12" t="s">
        <v>191</v>
      </c>
      <c r="D32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Principles of Economics 2</v>
      </c>
      <c r="E32" s="26"/>
      <c r="F32" s="28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2">
        <f>IF(ISBLANK(calculation[[#This Row],[course]]),"",INDEX(subjects[group],MATCH(calculation[[#This Row],[course]],subjects[code],0),1))</f>
        <v>2100</v>
      </c>
      <c r="H32">
        <f>IF(ISBLANK(calculation[[#This Row],[course]]),"",INDEX(subjects[mode],MATCH(calculation[[#This Row],[course]],subjects[code],0),1))</f>
        <v>100</v>
      </c>
      <c r="I3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2" s="29"/>
      <c r="L32" s="25"/>
      <c r="M32" s="30"/>
      <c r="N32" s="29"/>
      <c r="O32" s="25"/>
      <c r="P32" s="30"/>
      <c r="Q32" s="29"/>
      <c r="R32" s="25"/>
      <c r="S32" s="30"/>
      <c r="T32" s="29"/>
      <c r="U32" s="25"/>
      <c r="V32" s="30"/>
      <c r="W32" s="29"/>
      <c r="X32" s="25"/>
      <c r="Y32" s="30"/>
      <c r="Z32" s="29"/>
      <c r="AA32" s="25"/>
      <c r="AB32" s="30"/>
      <c r="AC32" s="29"/>
      <c r="AD32" s="25"/>
      <c r="AE32" s="30"/>
      <c r="AF32" s="29"/>
      <c r="AG32" s="25"/>
      <c r="AH32" s="30"/>
      <c r="AI32" s="29"/>
      <c r="AJ32" s="25"/>
      <c r="AK32" s="30"/>
      <c r="AL32" s="29"/>
      <c r="AM32" s="25"/>
      <c r="AN32" s="30"/>
    </row>
    <row r="33" spans="1:40" x14ac:dyDescent="0.2">
      <c r="A33">
        <v>2200</v>
      </c>
      <c r="B33" t="b">
        <f>IF(ISBLANK(calculation[[#This Row],[course]]),"",INDEX(subjects[isTitle],MATCH(calculation[[#This Row],[course]],subjects[code],0),0))</f>
        <v>1</v>
      </c>
      <c r="C33" s="4" t="s">
        <v>148</v>
      </c>
      <c r="D33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Major Courses (&gt;=66)</v>
      </c>
      <c r="E33" s="26"/>
      <c r="F33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33">
        <f>IF(ISBLANK(calculation[[#This Row],[course]]),"",INDEX(subjects[group],MATCH(calculation[[#This Row],[course]],subjects[code],0),1))</f>
        <v>2200</v>
      </c>
      <c r="H33" t="str">
        <f>IF(ISBLANK(calculation[[#This Row],[course]]),"",INDEX(subjects[mode],MATCH(calculation[[#This Row],[course]],subjects[code],0),1))</f>
        <v/>
      </c>
      <c r="I3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33" t="str">
        <f>IF(ISBLANK(calculation[[#This Row],[course]]),"",INDEX(subjects[plan],MATCH(calculation[[#This Row],[course]],subjects[code],0),1))</f>
        <v/>
      </c>
      <c r="K33" s="29"/>
      <c r="L33" s="25"/>
      <c r="M33" s="30"/>
      <c r="N33" s="29"/>
      <c r="O33" s="25"/>
      <c r="P33" s="30"/>
      <c r="Q33" s="29"/>
      <c r="R33" s="25"/>
      <c r="S33" s="30"/>
      <c r="T33" s="29"/>
      <c r="U33" s="25"/>
      <c r="V33" s="30"/>
      <c r="W33" s="29"/>
      <c r="X33" s="25"/>
      <c r="Y33" s="30"/>
      <c r="Z33" s="29"/>
      <c r="AA33" s="25"/>
      <c r="AB33" s="30"/>
      <c r="AC33" s="29"/>
      <c r="AD33" s="25"/>
      <c r="AE33" s="30"/>
      <c r="AF33" s="29"/>
      <c r="AG33" s="25"/>
      <c r="AH33" s="30"/>
      <c r="AI33" s="29"/>
      <c r="AJ33" s="25"/>
      <c r="AK33" s="30"/>
      <c r="AL33" s="29"/>
      <c r="AM33" s="25"/>
      <c r="AN33" s="30"/>
    </row>
    <row r="34" spans="1:40" x14ac:dyDescent="0.2">
      <c r="A34">
        <v>2210</v>
      </c>
      <c r="B34" t="b">
        <f>IF(ISBLANK(calculation[[#This Row],[course]]),"",INDEX(subjects[isTitle],MATCH(calculation[[#This Row],[course]],subjects[code],0),0))</f>
        <v>1</v>
      </c>
      <c r="C34" s="4" t="s">
        <v>149</v>
      </c>
      <c r="D34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Major Required (&gt;=36)</v>
      </c>
      <c r="E34" s="26"/>
      <c r="F34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34">
        <f>IF(ISBLANK(calculation[[#This Row],[course]]),"",INDEX(subjects[group],MATCH(calculation[[#This Row],[course]],subjects[code],0),1))</f>
        <v>2210</v>
      </c>
      <c r="H34" t="str">
        <f>IF(ISBLANK(calculation[[#This Row],[course]]),"",INDEX(subjects[mode],MATCH(calculation[[#This Row],[course]],subjects[code],0),1))</f>
        <v/>
      </c>
      <c r="I3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34" t="str">
        <f>IF(ISBLANK(calculation[[#This Row],[course]]),"",INDEX(subjects[plan],MATCH(calculation[[#This Row],[course]],subjects[code],0),1))</f>
        <v/>
      </c>
      <c r="K34" s="29"/>
      <c r="L34" s="25"/>
      <c r="M34" s="30"/>
      <c r="N34" s="29"/>
      <c r="O34" s="25"/>
      <c r="P34" s="30"/>
      <c r="Q34" s="29"/>
      <c r="R34" s="25"/>
      <c r="S34" s="30"/>
      <c r="T34" s="29"/>
      <c r="U34" s="25"/>
      <c r="V34" s="30"/>
      <c r="W34" s="29"/>
      <c r="X34" s="25"/>
      <c r="Y34" s="30"/>
      <c r="Z34" s="29"/>
      <c r="AA34" s="25"/>
      <c r="AB34" s="30"/>
      <c r="AC34" s="29"/>
      <c r="AD34" s="25"/>
      <c r="AE34" s="30"/>
      <c r="AF34" s="29"/>
      <c r="AG34" s="25"/>
      <c r="AH34" s="30"/>
      <c r="AI34" s="29"/>
      <c r="AJ34" s="25"/>
      <c r="AK34" s="30"/>
      <c r="AL34" s="29"/>
      <c r="AM34" s="25"/>
      <c r="AN34" s="30"/>
    </row>
    <row r="35" spans="1:40" x14ac:dyDescent="0.2">
      <c r="A35">
        <v>2210</v>
      </c>
      <c r="B35">
        <f>IF(ISBLANK(calculation[[#This Row],[course]]),"",INDEX(subjects[isTitle],MATCH(calculation[[#This Row],[course]],subjects[code],0),0))</f>
        <v>0</v>
      </c>
      <c r="C35" s="12" t="s">
        <v>193</v>
      </c>
      <c r="D35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Development Theories and Practices</v>
      </c>
      <c r="E35" s="26"/>
      <c r="F35" s="28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5">
        <f>IF(ISBLANK(calculation[[#This Row],[course]]),"",INDEX(subjects[group],MATCH(calculation[[#This Row],[course]],subjects[code],0),1))</f>
        <v>2210</v>
      </c>
      <c r="H35">
        <f>IF(ISBLANK(calculation[[#This Row],[course]]),"",INDEX(subjects[mode],MATCH(calculation[[#This Row],[course]],subjects[code],0),1))</f>
        <v>300</v>
      </c>
      <c r="I3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5" s="29"/>
      <c r="L35" s="25"/>
      <c r="M35" s="30"/>
      <c r="N35" s="29"/>
      <c r="O35" s="25"/>
      <c r="P35" s="30"/>
      <c r="Q35" s="29"/>
      <c r="R35" s="25"/>
      <c r="S35" s="30"/>
      <c r="T35" s="29"/>
      <c r="U35" s="25"/>
      <c r="V35" s="30"/>
      <c r="W35" s="29"/>
      <c r="X35" s="25"/>
      <c r="Y35" s="30"/>
      <c r="Z35" s="29"/>
      <c r="AA35" s="25"/>
      <c r="AB35" s="30"/>
      <c r="AC35" s="29"/>
      <c r="AD35" s="25"/>
      <c r="AE35" s="30"/>
      <c r="AF35" s="29"/>
      <c r="AG35" s="25"/>
      <c r="AH35" s="30"/>
      <c r="AI35" s="29"/>
      <c r="AJ35" s="25"/>
      <c r="AK35" s="30"/>
      <c r="AL35" s="29"/>
      <c r="AM35" s="25"/>
      <c r="AN35" s="30"/>
    </row>
    <row r="36" spans="1:40" x14ac:dyDescent="0.2">
      <c r="A36">
        <v>2210</v>
      </c>
      <c r="B36">
        <f>IF(ISBLANK(calculation[[#This Row],[course]]),"",INDEX(subjects[isTitle],MATCH(calculation[[#This Row],[course]],subjects[code],0),0))</f>
        <v>0</v>
      </c>
      <c r="C36" s="12" t="s">
        <v>195</v>
      </c>
      <c r="D36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Migration and Human Mobility in ASEAN</v>
      </c>
      <c r="E36" s="26"/>
      <c r="F36" s="28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6">
        <f>IF(ISBLANK(calculation[[#This Row],[course]]),"",INDEX(subjects[group],MATCH(calculation[[#This Row],[course]],subjects[code],0),1))</f>
        <v>2210</v>
      </c>
      <c r="H36">
        <f>IF(ISBLANK(calculation[[#This Row],[course]]),"",INDEX(subjects[mode],MATCH(calculation[[#This Row],[course]],subjects[code],0),1))</f>
        <v>300</v>
      </c>
      <c r="I3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6" s="29"/>
      <c r="L36" s="25"/>
      <c r="M36" s="30"/>
      <c r="N36" s="29"/>
      <c r="O36" s="25"/>
      <c r="P36" s="30"/>
      <c r="Q36" s="29"/>
      <c r="R36" s="25"/>
      <c r="S36" s="30"/>
      <c r="T36" s="29"/>
      <c r="U36" s="25"/>
      <c r="V36" s="30"/>
      <c r="W36" s="29"/>
      <c r="X36" s="25"/>
      <c r="Y36" s="30"/>
      <c r="Z36" s="29"/>
      <c r="AA36" s="25"/>
      <c r="AB36" s="30"/>
      <c r="AC36" s="29"/>
      <c r="AD36" s="25"/>
      <c r="AE36" s="30"/>
      <c r="AF36" s="29"/>
      <c r="AG36" s="25"/>
      <c r="AH36" s="30"/>
      <c r="AI36" s="29"/>
      <c r="AJ36" s="25"/>
      <c r="AK36" s="30"/>
      <c r="AL36" s="29"/>
      <c r="AM36" s="25"/>
      <c r="AN36" s="30"/>
    </row>
    <row r="37" spans="1:40" x14ac:dyDescent="0.2">
      <c r="A37">
        <v>2210</v>
      </c>
      <c r="B37">
        <f>IF(ISBLANK(calculation[[#This Row],[course]]),"",INDEX(subjects[isTitle],MATCH(calculation[[#This Row],[course]],subjects[code],0),0))</f>
        <v>0</v>
      </c>
      <c r="C37" s="12" t="s">
        <v>197</v>
      </c>
      <c r="D37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Transnationalism and Social Issues</v>
      </c>
      <c r="E37" s="26"/>
      <c r="F37" s="28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7">
        <f>IF(ISBLANK(calculation[[#This Row],[course]]),"",INDEX(subjects[group],MATCH(calculation[[#This Row],[course]],subjects[code],0),1))</f>
        <v>2210</v>
      </c>
      <c r="H37">
        <f>IF(ISBLANK(calculation[[#This Row],[course]]),"",INDEX(subjects[mode],MATCH(calculation[[#This Row],[course]],subjects[code],0),1))</f>
        <v>300</v>
      </c>
      <c r="I3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7" s="29"/>
      <c r="L37" s="25"/>
      <c r="M37" s="30"/>
      <c r="N37" s="29"/>
      <c r="O37" s="25"/>
      <c r="P37" s="30"/>
      <c r="Q37" s="29"/>
      <c r="R37" s="25"/>
      <c r="S37" s="30"/>
      <c r="T37" s="29"/>
      <c r="U37" s="25"/>
      <c r="V37" s="30"/>
      <c r="W37" s="29"/>
      <c r="X37" s="25"/>
      <c r="Y37" s="30"/>
      <c r="Z37" s="29"/>
      <c r="AA37" s="25"/>
      <c r="AB37" s="30"/>
      <c r="AC37" s="29"/>
      <c r="AD37" s="25"/>
      <c r="AE37" s="30"/>
      <c r="AF37" s="29"/>
      <c r="AG37" s="25"/>
      <c r="AH37" s="30"/>
      <c r="AI37" s="29"/>
      <c r="AJ37" s="25"/>
      <c r="AK37" s="30"/>
      <c r="AL37" s="29"/>
      <c r="AM37" s="25"/>
      <c r="AN37" s="30"/>
    </row>
    <row r="38" spans="1:40" x14ac:dyDescent="0.2">
      <c r="A38">
        <v>2210</v>
      </c>
      <c r="B38">
        <f>IF(ISBLANK(calculation[[#This Row],[course]]),"",INDEX(subjects[isTitle],MATCH(calculation[[#This Row],[course]],subjects[code],0),0))</f>
        <v>0</v>
      </c>
      <c r="C38" s="12" t="s">
        <v>199</v>
      </c>
      <c r="D38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Economic Development and Spatial Integration</v>
      </c>
      <c r="E38" s="26"/>
      <c r="F38" s="28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8">
        <f>IF(ISBLANK(calculation[[#This Row],[course]]),"",INDEX(subjects[group],MATCH(calculation[[#This Row],[course]],subjects[code],0),1))</f>
        <v>2210</v>
      </c>
      <c r="H38">
        <f>IF(ISBLANK(calculation[[#This Row],[course]]),"",INDEX(subjects[mode],MATCH(calculation[[#This Row],[course]],subjects[code],0),1))</f>
        <v>300</v>
      </c>
      <c r="I3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8" s="29"/>
      <c r="L38" s="25"/>
      <c r="M38" s="30"/>
      <c r="N38" s="29"/>
      <c r="O38" s="25"/>
      <c r="P38" s="30"/>
      <c r="Q38" s="29"/>
      <c r="R38" s="25"/>
      <c r="S38" s="30"/>
      <c r="T38" s="29"/>
      <c r="U38" s="25"/>
      <c r="V38" s="30"/>
      <c r="W38" s="29"/>
      <c r="X38" s="25"/>
      <c r="Y38" s="30"/>
      <c r="Z38" s="29"/>
      <c r="AA38" s="25"/>
      <c r="AB38" s="30"/>
      <c r="AC38" s="29"/>
      <c r="AD38" s="25"/>
      <c r="AE38" s="30"/>
      <c r="AF38" s="29"/>
      <c r="AG38" s="25"/>
      <c r="AH38" s="30"/>
      <c r="AI38" s="29"/>
      <c r="AJ38" s="25"/>
      <c r="AK38" s="30"/>
      <c r="AL38" s="29"/>
      <c r="AM38" s="25"/>
      <c r="AN38" s="30"/>
    </row>
    <row r="39" spans="1:40" x14ac:dyDescent="0.2">
      <c r="A39">
        <v>2210</v>
      </c>
      <c r="B39">
        <f>IF(ISBLANK(calculation[[#This Row],[course]]),"",INDEX(subjects[isTitle],MATCH(calculation[[#This Row],[course]],subjects[code],0),0))</f>
        <v>0</v>
      </c>
      <c r="C39" s="12" t="s">
        <v>201</v>
      </c>
      <c r="D39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Health and Medicine in ASEAN</v>
      </c>
      <c r="E39" s="26"/>
      <c r="F39" s="28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9">
        <f>IF(ISBLANK(calculation[[#This Row],[course]]),"",INDEX(subjects[group],MATCH(calculation[[#This Row],[course]],subjects[code],0),1))</f>
        <v>2210</v>
      </c>
      <c r="H39">
        <f>IF(ISBLANK(calculation[[#This Row],[course]]),"",INDEX(subjects[mode],MATCH(calculation[[#This Row],[course]],subjects[code],0),1))</f>
        <v>200</v>
      </c>
      <c r="I3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9" s="29"/>
      <c r="L39" s="25"/>
      <c r="M39" s="30"/>
      <c r="N39" s="29"/>
      <c r="O39" s="25"/>
      <c r="P39" s="30"/>
      <c r="Q39" s="29"/>
      <c r="R39" s="25"/>
      <c r="S39" s="30"/>
      <c r="T39" s="29"/>
      <c r="U39" s="25"/>
      <c r="V39" s="30"/>
      <c r="W39" s="29"/>
      <c r="X39" s="25"/>
      <c r="Y39" s="30"/>
      <c r="Z39" s="29"/>
      <c r="AA39" s="25"/>
      <c r="AB39" s="30"/>
      <c r="AC39" s="29"/>
      <c r="AD39" s="25"/>
      <c r="AE39" s="30"/>
      <c r="AF39" s="29"/>
      <c r="AG39" s="25"/>
      <c r="AH39" s="30"/>
      <c r="AI39" s="29"/>
      <c r="AJ39" s="25"/>
      <c r="AK39" s="30"/>
      <c r="AL39" s="29"/>
      <c r="AM39" s="25"/>
      <c r="AN39" s="30"/>
    </row>
    <row r="40" spans="1:40" x14ac:dyDescent="0.2">
      <c r="A40">
        <v>2210</v>
      </c>
      <c r="B40">
        <f>IF(ISBLANK(calculation[[#This Row],[course]]),"",INDEX(subjects[isTitle],MATCH(calculation[[#This Row],[course]],subjects[code],0),0))</f>
        <v>0</v>
      </c>
      <c r="C40" s="12" t="s">
        <v>203</v>
      </c>
      <c r="D40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Research Methodology</v>
      </c>
      <c r="E40" s="26"/>
      <c r="F40" s="28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40">
        <f>IF(ISBLANK(calculation[[#This Row],[course]]),"",INDEX(subjects[group],MATCH(calculation[[#This Row],[course]],subjects[code],0),1))</f>
        <v>2210</v>
      </c>
      <c r="H40">
        <f>IF(ISBLANK(calculation[[#This Row],[course]]),"",INDEX(subjects[mode],MATCH(calculation[[#This Row],[course]],subjects[code],0),1))</f>
        <v>300</v>
      </c>
      <c r="I4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40" s="29"/>
      <c r="L40" s="25"/>
      <c r="M40" s="30"/>
      <c r="N40" s="29"/>
      <c r="O40" s="25"/>
      <c r="P40" s="30"/>
      <c r="Q40" s="29"/>
      <c r="R40" s="25"/>
      <c r="S40" s="30"/>
      <c r="T40" s="29"/>
      <c r="U40" s="25"/>
      <c r="V40" s="30"/>
      <c r="W40" s="29"/>
      <c r="X40" s="25"/>
      <c r="Y40" s="30"/>
      <c r="Z40" s="29"/>
      <c r="AA40" s="25"/>
      <c r="AB40" s="30"/>
      <c r="AC40" s="29"/>
      <c r="AD40" s="25"/>
      <c r="AE40" s="30"/>
      <c r="AF40" s="29"/>
      <c r="AG40" s="25"/>
      <c r="AH40" s="30"/>
      <c r="AI40" s="29"/>
      <c r="AJ40" s="25"/>
      <c r="AK40" s="30"/>
      <c r="AL40" s="29"/>
      <c r="AM40" s="25"/>
      <c r="AN40" s="30"/>
    </row>
    <row r="41" spans="1:40" x14ac:dyDescent="0.2">
      <c r="A41">
        <v>2210</v>
      </c>
      <c r="B41">
        <f>IF(ISBLANK(calculation[[#This Row],[course]]),"",INDEX(subjects[isTitle],MATCH(calculation[[#This Row],[course]],subjects[code],0),0))</f>
        <v>0</v>
      </c>
      <c r="C41" s="12" t="s">
        <v>205</v>
      </c>
      <c r="D41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Cultural Rights</v>
      </c>
      <c r="E41" s="26"/>
      <c r="F41" s="28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41">
        <f>IF(ISBLANK(calculation[[#This Row],[course]]),"",INDEX(subjects[group],MATCH(calculation[[#This Row],[course]],subjects[code],0),1))</f>
        <v>2210</v>
      </c>
      <c r="H41">
        <f>IF(ISBLANK(calculation[[#This Row],[course]]),"",INDEX(subjects[mode],MATCH(calculation[[#This Row],[course]],subjects[code],0),1))</f>
        <v>300</v>
      </c>
      <c r="I4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41" s="29"/>
      <c r="L41" s="25"/>
      <c r="M41" s="30"/>
      <c r="N41" s="29"/>
      <c r="O41" s="25"/>
      <c r="P41" s="30"/>
      <c r="Q41" s="29"/>
      <c r="R41" s="25"/>
      <c r="S41" s="30"/>
      <c r="T41" s="29"/>
      <c r="U41" s="25"/>
      <c r="V41" s="30"/>
      <c r="W41" s="29"/>
      <c r="X41" s="25"/>
      <c r="Y41" s="30"/>
      <c r="Z41" s="29"/>
      <c r="AA41" s="25"/>
      <c r="AB41" s="30"/>
      <c r="AC41" s="29"/>
      <c r="AD41" s="25"/>
      <c r="AE41" s="30"/>
      <c r="AF41" s="29"/>
      <c r="AG41" s="25"/>
      <c r="AH41" s="30"/>
      <c r="AI41" s="29"/>
      <c r="AJ41" s="25"/>
      <c r="AK41" s="30"/>
      <c r="AL41" s="29"/>
      <c r="AM41" s="25"/>
      <c r="AN41" s="30"/>
    </row>
    <row r="42" spans="1:40" x14ac:dyDescent="0.2">
      <c r="A42">
        <v>2210</v>
      </c>
      <c r="B42">
        <f>IF(ISBLANK(calculation[[#This Row],[course]]),"",INDEX(subjects[isTitle],MATCH(calculation[[#This Row],[course]],subjects[code],0),0))</f>
        <v>0</v>
      </c>
      <c r="C42" s="12" t="s">
        <v>207</v>
      </c>
      <c r="D42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Dynamics of Southeast Asian Politics and Economy</v>
      </c>
      <c r="E42" s="26"/>
      <c r="F42" s="28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42">
        <f>IF(ISBLANK(calculation[[#This Row],[course]]),"",INDEX(subjects[group],MATCH(calculation[[#This Row],[course]],subjects[code],0),1))</f>
        <v>2210</v>
      </c>
      <c r="H42">
        <f>IF(ISBLANK(calculation[[#This Row],[course]]),"",INDEX(subjects[mode],MATCH(calculation[[#This Row],[course]],subjects[code],0),1))</f>
        <v>300</v>
      </c>
      <c r="I4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42" s="29"/>
      <c r="L42" s="25"/>
      <c r="M42" s="30"/>
      <c r="N42" s="29"/>
      <c r="O42" s="25"/>
      <c r="P42" s="30"/>
      <c r="Q42" s="29"/>
      <c r="R42" s="25"/>
      <c r="S42" s="30"/>
      <c r="T42" s="29"/>
      <c r="U42" s="25"/>
      <c r="V42" s="30"/>
      <c r="W42" s="29"/>
      <c r="X42" s="25"/>
      <c r="Y42" s="30"/>
      <c r="Z42" s="29"/>
      <c r="AA42" s="25"/>
      <c r="AB42" s="30"/>
      <c r="AC42" s="29"/>
      <c r="AD42" s="25"/>
      <c r="AE42" s="30"/>
      <c r="AF42" s="29"/>
      <c r="AG42" s="25"/>
      <c r="AH42" s="30"/>
      <c r="AI42" s="29"/>
      <c r="AJ42" s="25"/>
      <c r="AK42" s="30"/>
      <c r="AL42" s="29"/>
      <c r="AM42" s="25"/>
      <c r="AN42" s="30"/>
    </row>
    <row r="43" spans="1:40" x14ac:dyDescent="0.2">
      <c r="A43">
        <v>2210</v>
      </c>
      <c r="B43">
        <f>IF(ISBLANK(calculation[[#This Row],[course]]),"",INDEX(subjects[isTitle],MATCH(calculation[[#This Row],[course]],subjects[code],0),0))</f>
        <v>0</v>
      </c>
      <c r="C43" s="12" t="s">
        <v>209</v>
      </c>
      <c r="D43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Seminar in ASEAN Studies</v>
      </c>
      <c r="E43" s="26"/>
      <c r="F43" s="28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43">
        <f>IF(ISBLANK(calculation[[#This Row],[course]]),"",INDEX(subjects[group],MATCH(calculation[[#This Row],[course]],subjects[code],0),1))</f>
        <v>2210</v>
      </c>
      <c r="H43">
        <f>IF(ISBLANK(calculation[[#This Row],[course]]),"",INDEX(subjects[mode],MATCH(calculation[[#This Row],[course]],subjects[code],0),1))</f>
        <v>400</v>
      </c>
      <c r="I4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43" s="29"/>
      <c r="L43" s="25"/>
      <c r="M43" s="30"/>
      <c r="N43" s="29"/>
      <c r="O43" s="25"/>
      <c r="P43" s="30"/>
      <c r="Q43" s="29"/>
      <c r="R43" s="25"/>
      <c r="S43" s="30"/>
      <c r="T43" s="29"/>
      <c r="U43" s="25"/>
      <c r="V43" s="30"/>
      <c r="W43" s="29"/>
      <c r="X43" s="25"/>
      <c r="Y43" s="30"/>
      <c r="Z43" s="29"/>
      <c r="AA43" s="25"/>
      <c r="AB43" s="30"/>
      <c r="AC43" s="29"/>
      <c r="AD43" s="25"/>
      <c r="AE43" s="30"/>
      <c r="AF43" s="29"/>
      <c r="AG43" s="25"/>
      <c r="AH43" s="30"/>
      <c r="AI43" s="29"/>
      <c r="AJ43" s="25"/>
      <c r="AK43" s="30"/>
      <c r="AL43" s="29"/>
      <c r="AM43" s="25"/>
      <c r="AN43" s="30"/>
    </row>
    <row r="44" spans="1:40" x14ac:dyDescent="0.2">
      <c r="A44">
        <v>2210</v>
      </c>
      <c r="B44">
        <f>IF(ISBLANK(calculation[[#This Row],[course]]),"",INDEX(subjects[isTitle],MATCH(calculation[[#This Row],[course]],subjects[code],0),0))</f>
        <v>0</v>
      </c>
      <c r="C44" s="12" t="s">
        <v>211</v>
      </c>
      <c r="D44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Cooperative Education</v>
      </c>
      <c r="E44" s="26"/>
      <c r="F44" s="28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6</v>
      </c>
      <c r="G44">
        <f>IF(ISBLANK(calculation[[#This Row],[course]]),"",INDEX(subjects[group],MATCH(calculation[[#This Row],[course]],subjects[code],0),1))</f>
        <v>2210</v>
      </c>
      <c r="H44">
        <f>IF(ISBLANK(calculation[[#This Row],[course]]),"",INDEX(subjects[mode],MATCH(calculation[[#This Row],[course]],subjects[code],0),1))</f>
        <v>400</v>
      </c>
      <c r="I4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SU</v>
      </c>
      <c r="K44" s="29"/>
      <c r="L44" s="25"/>
      <c r="M44" s="30"/>
      <c r="N44" s="29"/>
      <c r="O44" s="25"/>
      <c r="P44" s="30"/>
      <c r="Q44" s="29"/>
      <c r="R44" s="25"/>
      <c r="S44" s="30"/>
      <c r="T44" s="29"/>
      <c r="U44" s="25"/>
      <c r="V44" s="30"/>
      <c r="W44" s="29"/>
      <c r="X44" s="25"/>
      <c r="Y44" s="30"/>
      <c r="Z44" s="29"/>
      <c r="AA44" s="25"/>
      <c r="AB44" s="30"/>
      <c r="AC44" s="29"/>
      <c r="AD44" s="25"/>
      <c r="AE44" s="30"/>
      <c r="AF44" s="29"/>
      <c r="AG44" s="25"/>
      <c r="AH44" s="30"/>
      <c r="AI44" s="29"/>
      <c r="AJ44" s="25"/>
      <c r="AK44" s="30"/>
      <c r="AL44" s="29"/>
      <c r="AM44" s="25"/>
      <c r="AN44" s="30"/>
    </row>
    <row r="45" spans="1:40" x14ac:dyDescent="0.2">
      <c r="A45">
        <v>2210</v>
      </c>
      <c r="B45">
        <f>IF(ISBLANK(calculation[[#This Row],[course]]),"",INDEX(subjects[isTitle],MATCH(calculation[[#This Row],[course]],subjects[code],0),0))</f>
        <v>0</v>
      </c>
      <c r="C45" s="12" t="s">
        <v>213</v>
      </c>
      <c r="D45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Independent Study in ASEAN Studies</v>
      </c>
      <c r="E45" s="26"/>
      <c r="F45" s="28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45">
        <f>IF(ISBLANK(calculation[[#This Row],[course]]),"",INDEX(subjects[group],MATCH(calculation[[#This Row],[course]],subjects[code],0),1))</f>
        <v>2210</v>
      </c>
      <c r="H45">
        <f>IF(ISBLANK(calculation[[#This Row],[course]]),"",INDEX(subjects[mode],MATCH(calculation[[#This Row],[course]],subjects[code],0),1))</f>
        <v>400</v>
      </c>
      <c r="I4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45" s="29"/>
      <c r="L45" s="25"/>
      <c r="M45" s="30"/>
      <c r="N45" s="29"/>
      <c r="O45" s="25"/>
      <c r="P45" s="30"/>
      <c r="Q45" s="29"/>
      <c r="R45" s="25"/>
      <c r="S45" s="30"/>
      <c r="T45" s="29"/>
      <c r="U45" s="25"/>
      <c r="V45" s="30"/>
      <c r="W45" s="29"/>
      <c r="X45" s="25"/>
      <c r="Y45" s="30"/>
      <c r="Z45" s="29"/>
      <c r="AA45" s="25"/>
      <c r="AB45" s="30"/>
      <c r="AC45" s="29"/>
      <c r="AD45" s="25"/>
      <c r="AE45" s="30"/>
      <c r="AF45" s="29"/>
      <c r="AG45" s="25"/>
      <c r="AH45" s="30"/>
      <c r="AI45" s="29"/>
      <c r="AJ45" s="25"/>
      <c r="AK45" s="30"/>
      <c r="AL45" s="29"/>
      <c r="AM45" s="25"/>
      <c r="AN45" s="30"/>
    </row>
    <row r="46" spans="1:40" x14ac:dyDescent="0.2">
      <c r="A46">
        <v>2220</v>
      </c>
      <c r="B46" t="b">
        <f>IF(ISBLANK(calculation[[#This Row],[course]]),"",INDEX(subjects[isTitle],MATCH(calculation[[#This Row],[course]],subjects[code],0),0))</f>
        <v>1</v>
      </c>
      <c r="C46" s="4" t="s">
        <v>138</v>
      </c>
      <c r="D4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Major Electives (&gt;=30)</v>
      </c>
      <c r="E46" s="26"/>
      <c r="F46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46">
        <f>IF(ISBLANK(calculation[[#This Row],[course]]),"",INDEX(subjects[group],MATCH(calculation[[#This Row],[course]],subjects[code],0),1))</f>
        <v>2220</v>
      </c>
      <c r="H46" t="str">
        <f>IF(ISBLANK(calculation[[#This Row],[course]]),"",INDEX(subjects[mode],MATCH(calculation[[#This Row],[course]],subjects[code],0),1))</f>
        <v/>
      </c>
      <c r="I4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46" t="str">
        <f>IF(ISBLANK(calculation[[#This Row],[course]]),"",INDEX(subjects[plan],MATCH(calculation[[#This Row],[course]],subjects[code],0),1))</f>
        <v/>
      </c>
      <c r="K46" s="29"/>
      <c r="L46" s="25"/>
      <c r="M46" s="30"/>
      <c r="N46" s="29"/>
      <c r="O46" s="25"/>
      <c r="P46" s="30"/>
      <c r="Q46" s="29"/>
      <c r="R46" s="25"/>
      <c r="S46" s="30"/>
      <c r="T46" s="29"/>
      <c r="U46" s="25"/>
      <c r="V46" s="30"/>
      <c r="W46" s="29"/>
      <c r="X46" s="25"/>
      <c r="Y46" s="30"/>
      <c r="Z46" s="29"/>
      <c r="AA46" s="25"/>
      <c r="AB46" s="30"/>
      <c r="AC46" s="29"/>
      <c r="AD46" s="25"/>
      <c r="AE46" s="30"/>
      <c r="AF46" s="29"/>
      <c r="AG46" s="25"/>
      <c r="AH46" s="30"/>
      <c r="AI46" s="29"/>
      <c r="AJ46" s="25"/>
      <c r="AK46" s="30"/>
      <c r="AL46" s="29"/>
      <c r="AM46" s="25"/>
      <c r="AN46" s="30"/>
    </row>
    <row r="47" spans="1:40" x14ac:dyDescent="0.2">
      <c r="A47">
        <v>2220</v>
      </c>
      <c r="B47" t="b">
        <f>IF(ISBLANK(calculation[[#This Row],[course]]),"",INDEX(subjects[isTitle],MATCH(calculation[[#This Row],[course]],subjects[code],0),0))</f>
        <v>1</v>
      </c>
      <c r="C47" s="10" t="s">
        <v>263</v>
      </c>
      <c r="D47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Major Electives - G1G2 (&gt;=15)</v>
      </c>
      <c r="E47" s="37" t="s">
        <v>298</v>
      </c>
      <c r="F47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47">
        <f>IF(ISBLANK(calculation[[#This Row],[course]]),"",INDEX(subjects[group],MATCH(calculation[[#This Row],[course]],subjects[code],0),1))</f>
        <v>2221</v>
      </c>
      <c r="H47" t="str">
        <f>IF(ISBLANK(calculation[[#This Row],[course]]),"",INDEX(subjects[mode],MATCH(calculation[[#This Row],[course]],subjects[code],0),1))</f>
        <v/>
      </c>
      <c r="I4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47" s="29"/>
      <c r="L47" s="25"/>
      <c r="M47" s="30"/>
      <c r="N47" s="29"/>
      <c r="O47" s="25"/>
      <c r="P47" s="30"/>
      <c r="Q47" s="29"/>
      <c r="R47" s="25"/>
      <c r="S47" s="30"/>
      <c r="T47" s="29"/>
      <c r="U47" s="25"/>
      <c r="V47" s="30"/>
      <c r="W47" s="29"/>
      <c r="X47" s="25"/>
      <c r="Y47" s="30"/>
      <c r="Z47" s="29"/>
      <c r="AA47" s="25"/>
      <c r="AB47" s="30"/>
      <c r="AC47" s="29"/>
      <c r="AD47" s="25"/>
      <c r="AE47" s="30"/>
      <c r="AF47" s="29"/>
      <c r="AG47" s="25"/>
      <c r="AH47" s="30"/>
      <c r="AI47" s="29"/>
      <c r="AJ47" s="25"/>
      <c r="AK47" s="30"/>
      <c r="AL47" s="29"/>
      <c r="AM47" s="25"/>
      <c r="AN47" s="30"/>
    </row>
    <row r="48" spans="1:40" x14ac:dyDescent="0.2">
      <c r="A48">
        <v>2220</v>
      </c>
      <c r="B48" t="str">
        <f>IF(ISBLANK(calculation[[#This Row],[course]]),"",INDEX(subjects[isTitle],MATCH(calculation[[#This Row],[course]],subjects[code],0),0))</f>
        <v/>
      </c>
      <c r="C48" s="3"/>
      <c r="D48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48" s="26"/>
      <c r="F48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48" t="str">
        <f>IF(ISBLANK(calculation[[#This Row],[course]]),"",INDEX(subjects[group],MATCH(calculation[[#This Row],[course]],subjects[code],0),1))</f>
        <v/>
      </c>
      <c r="H48" t="str">
        <f>IF(ISBLANK(calculation[[#This Row],[course]]),"",INDEX(subjects[mode],MATCH(calculation[[#This Row],[course]],subjects[code],0),1))</f>
        <v/>
      </c>
      <c r="I4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48" s="29"/>
      <c r="L48" s="25"/>
      <c r="M48" s="30"/>
      <c r="N48" s="29"/>
      <c r="O48" s="25"/>
      <c r="P48" s="30"/>
      <c r="Q48" s="29"/>
      <c r="R48" s="25"/>
      <c r="S48" s="30"/>
      <c r="T48" s="29"/>
      <c r="U48" s="25"/>
      <c r="V48" s="30"/>
      <c r="W48" s="29"/>
      <c r="X48" s="25"/>
      <c r="Y48" s="30"/>
      <c r="Z48" s="29"/>
      <c r="AA48" s="25"/>
      <c r="AB48" s="30"/>
      <c r="AC48" s="29"/>
      <c r="AD48" s="25"/>
      <c r="AE48" s="30"/>
      <c r="AF48" s="29"/>
      <c r="AG48" s="25"/>
      <c r="AH48" s="30"/>
      <c r="AI48" s="29"/>
      <c r="AJ48" s="25"/>
      <c r="AK48" s="30"/>
      <c r="AL48" s="29"/>
      <c r="AM48" s="25"/>
      <c r="AN48" s="30"/>
    </row>
    <row r="49" spans="1:40" x14ac:dyDescent="0.2">
      <c r="A49">
        <v>2220</v>
      </c>
      <c r="B49" t="str">
        <f>IF(ISBLANK(calculation[[#This Row],[course]]),"",INDEX(subjects[isTitle],MATCH(calculation[[#This Row],[course]],subjects[code],0),0))</f>
        <v/>
      </c>
      <c r="C49" s="3"/>
      <c r="D49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49" s="26"/>
      <c r="F49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49" t="str">
        <f>IF(ISBLANK(calculation[[#This Row],[course]]),"",INDEX(subjects[group],MATCH(calculation[[#This Row],[course]],subjects[code],0),1))</f>
        <v/>
      </c>
      <c r="H49" t="str">
        <f>IF(ISBLANK(calculation[[#This Row],[course]]),"",INDEX(subjects[mode],MATCH(calculation[[#This Row],[course]],subjects[code],0),1))</f>
        <v/>
      </c>
      <c r="I4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49" s="29"/>
      <c r="L49" s="25"/>
      <c r="M49" s="30"/>
      <c r="N49" s="29"/>
      <c r="O49" s="25"/>
      <c r="P49" s="30"/>
      <c r="Q49" s="29"/>
      <c r="R49" s="25"/>
      <c r="S49" s="30"/>
      <c r="T49" s="29"/>
      <c r="U49" s="25"/>
      <c r="V49" s="30"/>
      <c r="W49" s="29"/>
      <c r="X49" s="25"/>
      <c r="Y49" s="30"/>
      <c r="Z49" s="29"/>
      <c r="AA49" s="25"/>
      <c r="AB49" s="30"/>
      <c r="AC49" s="29"/>
      <c r="AD49" s="25"/>
      <c r="AE49" s="30"/>
      <c r="AF49" s="29"/>
      <c r="AG49" s="25"/>
      <c r="AH49" s="30"/>
      <c r="AI49" s="29"/>
      <c r="AJ49" s="25"/>
      <c r="AK49" s="30"/>
      <c r="AL49" s="29"/>
      <c r="AM49" s="25"/>
      <c r="AN49" s="30"/>
    </row>
    <row r="50" spans="1:40" x14ac:dyDescent="0.2">
      <c r="A50">
        <v>2220</v>
      </c>
      <c r="B50" t="str">
        <f>IF(ISBLANK(calculation[[#This Row],[course]]),"",INDEX(subjects[isTitle],MATCH(calculation[[#This Row],[course]],subjects[code],0),0))</f>
        <v/>
      </c>
      <c r="C50" s="3"/>
      <c r="D50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0" s="26"/>
      <c r="F50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0" t="str">
        <f>IF(ISBLANK(calculation[[#This Row],[course]]),"",INDEX(subjects[group],MATCH(calculation[[#This Row],[course]],subjects[code],0),1))</f>
        <v/>
      </c>
      <c r="H50" t="str">
        <f>IF(ISBLANK(calculation[[#This Row],[course]]),"",INDEX(subjects[mode],MATCH(calculation[[#This Row],[course]],subjects[code],0),1))</f>
        <v/>
      </c>
      <c r="I5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0" s="29"/>
      <c r="L50" s="25"/>
      <c r="M50" s="30"/>
      <c r="N50" s="29"/>
      <c r="O50" s="25"/>
      <c r="P50" s="30"/>
      <c r="Q50" s="29"/>
      <c r="R50" s="25"/>
      <c r="S50" s="30"/>
      <c r="T50" s="29"/>
      <c r="U50" s="25"/>
      <c r="V50" s="30"/>
      <c r="W50" s="29"/>
      <c r="X50" s="25"/>
      <c r="Y50" s="30"/>
      <c r="Z50" s="29"/>
      <c r="AA50" s="25"/>
      <c r="AB50" s="30"/>
      <c r="AC50" s="29"/>
      <c r="AD50" s="25"/>
      <c r="AE50" s="30"/>
      <c r="AF50" s="29"/>
      <c r="AG50" s="25"/>
      <c r="AH50" s="30"/>
      <c r="AI50" s="29"/>
      <c r="AJ50" s="25"/>
      <c r="AK50" s="30"/>
      <c r="AL50" s="29"/>
      <c r="AM50" s="25"/>
      <c r="AN50" s="30"/>
    </row>
    <row r="51" spans="1:40" x14ac:dyDescent="0.2">
      <c r="A51">
        <v>2220</v>
      </c>
      <c r="B51" t="str">
        <f>IF(ISBLANK(calculation[[#This Row],[course]]),"",INDEX(subjects[isTitle],MATCH(calculation[[#This Row],[course]],subjects[code],0),0))</f>
        <v/>
      </c>
      <c r="C51" s="3"/>
      <c r="D5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1" s="26"/>
      <c r="F51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1" t="str">
        <f>IF(ISBLANK(calculation[[#This Row],[course]]),"",INDEX(subjects[group],MATCH(calculation[[#This Row],[course]],subjects[code],0),1))</f>
        <v/>
      </c>
      <c r="H51" t="str">
        <f>IF(ISBLANK(calculation[[#This Row],[course]]),"",INDEX(subjects[mode],MATCH(calculation[[#This Row],[course]],subjects[code],0),1))</f>
        <v/>
      </c>
      <c r="I5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1" s="29"/>
      <c r="L51" s="25"/>
      <c r="M51" s="30"/>
      <c r="N51" s="29"/>
      <c r="O51" s="25"/>
      <c r="P51" s="30"/>
      <c r="Q51" s="29"/>
      <c r="R51" s="25"/>
      <c r="S51" s="30"/>
      <c r="T51" s="29"/>
      <c r="U51" s="25"/>
      <c r="V51" s="30"/>
      <c r="W51" s="29"/>
      <c r="X51" s="25"/>
      <c r="Y51" s="30"/>
      <c r="Z51" s="29"/>
      <c r="AA51" s="25"/>
      <c r="AB51" s="30"/>
      <c r="AC51" s="29"/>
      <c r="AD51" s="25"/>
      <c r="AE51" s="30"/>
      <c r="AF51" s="29"/>
      <c r="AG51" s="25"/>
      <c r="AH51" s="30"/>
      <c r="AI51" s="29"/>
      <c r="AJ51" s="25"/>
      <c r="AK51" s="30"/>
      <c r="AL51" s="29"/>
      <c r="AM51" s="25"/>
      <c r="AN51" s="30"/>
    </row>
    <row r="52" spans="1:40" x14ac:dyDescent="0.2">
      <c r="A52">
        <v>2220</v>
      </c>
      <c r="B52" t="str">
        <f>IF(ISBLANK(calculation[[#This Row],[course]]),"",INDEX(subjects[isTitle],MATCH(calculation[[#This Row],[course]],subjects[code],0),0))</f>
        <v/>
      </c>
      <c r="C52" s="3"/>
      <c r="D5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2" s="26"/>
      <c r="F52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2" t="str">
        <f>IF(ISBLANK(calculation[[#This Row],[course]]),"",INDEX(subjects[group],MATCH(calculation[[#This Row],[course]],subjects[code],0),1))</f>
        <v/>
      </c>
      <c r="H52" t="str">
        <f>IF(ISBLANK(calculation[[#This Row],[course]]),"",INDEX(subjects[mode],MATCH(calculation[[#This Row],[course]],subjects[code],0),1))</f>
        <v/>
      </c>
      <c r="I5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2" s="29"/>
      <c r="L52" s="25"/>
      <c r="M52" s="30"/>
      <c r="N52" s="29"/>
      <c r="O52" s="25"/>
      <c r="P52" s="30"/>
      <c r="Q52" s="29"/>
      <c r="R52" s="25"/>
      <c r="S52" s="30"/>
      <c r="T52" s="29"/>
      <c r="U52" s="25"/>
      <c r="V52" s="30"/>
      <c r="W52" s="29"/>
      <c r="X52" s="25"/>
      <c r="Y52" s="30"/>
      <c r="Z52" s="29"/>
      <c r="AA52" s="25"/>
      <c r="AB52" s="30"/>
      <c r="AC52" s="29"/>
      <c r="AD52" s="25"/>
      <c r="AE52" s="30"/>
      <c r="AF52" s="29"/>
      <c r="AG52" s="25"/>
      <c r="AH52" s="30"/>
      <c r="AI52" s="29"/>
      <c r="AJ52" s="25"/>
      <c r="AK52" s="30"/>
      <c r="AL52" s="29"/>
      <c r="AM52" s="25"/>
      <c r="AN52" s="30"/>
    </row>
    <row r="53" spans="1:40" x14ac:dyDescent="0.2">
      <c r="A53">
        <v>2220</v>
      </c>
      <c r="B53" t="str">
        <f>IF(ISBLANK(calculation[[#This Row],[course]]),"",INDEX(subjects[isTitle],MATCH(calculation[[#This Row],[course]],subjects[code],0),0))</f>
        <v/>
      </c>
      <c r="C53" s="3"/>
      <c r="D53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3" s="26"/>
      <c r="F53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3" t="str">
        <f>IF(ISBLANK(calculation[[#This Row],[course]]),"",INDEX(subjects[group],MATCH(calculation[[#This Row],[course]],subjects[code],0),1))</f>
        <v/>
      </c>
      <c r="H53" t="str">
        <f>IF(ISBLANK(calculation[[#This Row],[course]]),"",INDEX(subjects[mode],MATCH(calculation[[#This Row],[course]],subjects[code],0),1))</f>
        <v/>
      </c>
      <c r="I5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3" s="29"/>
      <c r="L53" s="25"/>
      <c r="M53" s="30"/>
      <c r="N53" s="29"/>
      <c r="O53" s="25"/>
      <c r="P53" s="30"/>
      <c r="Q53" s="29"/>
      <c r="R53" s="25"/>
      <c r="S53" s="30"/>
      <c r="T53" s="29"/>
      <c r="U53" s="25"/>
      <c r="V53" s="30"/>
      <c r="W53" s="29"/>
      <c r="X53" s="25"/>
      <c r="Y53" s="30"/>
      <c r="Z53" s="29"/>
      <c r="AA53" s="25"/>
      <c r="AB53" s="30"/>
      <c r="AC53" s="29"/>
      <c r="AD53" s="25"/>
      <c r="AE53" s="30"/>
      <c r="AF53" s="29"/>
      <c r="AG53" s="25"/>
      <c r="AH53" s="30"/>
      <c r="AI53" s="29"/>
      <c r="AJ53" s="25"/>
      <c r="AK53" s="30"/>
      <c r="AL53" s="29"/>
      <c r="AM53" s="25"/>
      <c r="AN53" s="30"/>
    </row>
    <row r="54" spans="1:40" x14ac:dyDescent="0.2">
      <c r="A54">
        <v>2220</v>
      </c>
      <c r="B54" t="str">
        <f>IF(ISBLANK(calculation[[#This Row],[course]]),"",INDEX(subjects[isTitle],MATCH(calculation[[#This Row],[course]],subjects[code],0),0))</f>
        <v/>
      </c>
      <c r="C54" s="3"/>
      <c r="D54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4" s="26"/>
      <c r="F54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4" t="str">
        <f>IF(ISBLANK(calculation[[#This Row],[course]]),"",INDEX(subjects[group],MATCH(calculation[[#This Row],[course]],subjects[code],0),1))</f>
        <v/>
      </c>
      <c r="H54" t="str">
        <f>IF(ISBLANK(calculation[[#This Row],[course]]),"",INDEX(subjects[mode],MATCH(calculation[[#This Row],[course]],subjects[code],0),1))</f>
        <v/>
      </c>
      <c r="I5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4" s="29"/>
      <c r="L54" s="25"/>
      <c r="M54" s="30"/>
      <c r="N54" s="29"/>
      <c r="O54" s="25"/>
      <c r="P54" s="30"/>
      <c r="Q54" s="29"/>
      <c r="R54" s="25"/>
      <c r="S54" s="30"/>
      <c r="T54" s="29"/>
      <c r="U54" s="25"/>
      <c r="V54" s="30"/>
      <c r="W54" s="29"/>
      <c r="X54" s="25"/>
      <c r="Y54" s="30"/>
      <c r="Z54" s="29"/>
      <c r="AA54" s="25"/>
      <c r="AB54" s="30"/>
      <c r="AC54" s="29"/>
      <c r="AD54" s="25"/>
      <c r="AE54" s="30"/>
      <c r="AF54" s="29"/>
      <c r="AG54" s="25"/>
      <c r="AH54" s="30"/>
      <c r="AI54" s="29"/>
      <c r="AJ54" s="25"/>
      <c r="AK54" s="30"/>
      <c r="AL54" s="29"/>
      <c r="AM54" s="25"/>
      <c r="AN54" s="30"/>
    </row>
    <row r="55" spans="1:40" x14ac:dyDescent="0.2">
      <c r="A55">
        <v>2222</v>
      </c>
      <c r="B55" t="b">
        <f>IF(ISBLANK(calculation[[#This Row],[course]]),"",INDEX(subjects[isTitle],MATCH(calculation[[#This Row],[course]],subjects[code],0),0))</f>
        <v>1</v>
      </c>
      <c r="C55" s="11" t="s">
        <v>264</v>
      </c>
      <c r="D55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Major Electives - LANGUAGE (&gt;=15)</v>
      </c>
      <c r="E55" s="26"/>
      <c r="F55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5">
        <f>IF(ISBLANK(calculation[[#This Row],[course]]),"",INDEX(subjects[group],MATCH(calculation[[#This Row],[course]],subjects[code],0),1))</f>
        <v>2222</v>
      </c>
      <c r="H55" t="str">
        <f>IF(ISBLANK(calculation[[#This Row],[course]]),"",INDEX(subjects[mode],MATCH(calculation[[#This Row],[course]],subjects[code],0),1))</f>
        <v/>
      </c>
      <c r="I5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55" t="str">
        <f>IF(ISBLANK(calculation[[#This Row],[course]]),"",INDEX(subjects[plan],MATCH(calculation[[#This Row],[course]],subjects[code],0),1))</f>
        <v/>
      </c>
      <c r="K55" s="29"/>
      <c r="L55" s="25"/>
      <c r="M55" s="30"/>
      <c r="N55" s="29"/>
      <c r="O55" s="25"/>
      <c r="P55" s="30"/>
      <c r="Q55" s="29"/>
      <c r="R55" s="25"/>
      <c r="S55" s="30"/>
      <c r="T55" s="29"/>
      <c r="U55" s="25"/>
      <c r="V55" s="30"/>
      <c r="W55" s="29"/>
      <c r="X55" s="25"/>
      <c r="Y55" s="30"/>
      <c r="Z55" s="29"/>
      <c r="AA55" s="25"/>
      <c r="AB55" s="30"/>
      <c r="AC55" s="29"/>
      <c r="AD55" s="25"/>
      <c r="AE55" s="30"/>
      <c r="AF55" s="29"/>
      <c r="AG55" s="25"/>
      <c r="AH55" s="30"/>
      <c r="AI55" s="29"/>
      <c r="AJ55" s="25"/>
      <c r="AK55" s="30"/>
      <c r="AL55" s="29"/>
      <c r="AM55" s="25"/>
      <c r="AN55" s="30"/>
    </row>
    <row r="56" spans="1:40" x14ac:dyDescent="0.2">
      <c r="A56">
        <v>2222</v>
      </c>
      <c r="B56" t="str">
        <f>IF(ISBLANK(calculation[[#This Row],[course]]),"",INDEX(subjects[isTitle],MATCH(calculation[[#This Row],[course]],subjects[code],0),0))</f>
        <v/>
      </c>
      <c r="C56" s="3"/>
      <c r="D5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6" s="26"/>
      <c r="F56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6" t="str">
        <f>IF(ISBLANK(calculation[[#This Row],[course]]),"",INDEX(subjects[group],MATCH(calculation[[#This Row],[course]],subjects[code],0),1))</f>
        <v/>
      </c>
      <c r="H56" t="str">
        <f>IF(ISBLANK(calculation[[#This Row],[course]]),"",INDEX(subjects[mode],MATCH(calculation[[#This Row],[course]],subjects[code],0),1))</f>
        <v/>
      </c>
      <c r="I5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56" t="str">
        <f>IF(ISBLANK(calculation[[#This Row],[course]]),"",INDEX(subjects[plan],MATCH(calculation[[#This Row],[course]],subjects[code],0),1))</f>
        <v/>
      </c>
      <c r="K56" s="29"/>
      <c r="L56" s="25"/>
      <c r="M56" s="30"/>
      <c r="N56" s="29"/>
      <c r="O56" s="25"/>
      <c r="P56" s="30"/>
      <c r="Q56" s="29"/>
      <c r="R56" s="25"/>
      <c r="S56" s="30"/>
      <c r="T56" s="29"/>
      <c r="U56" s="25"/>
      <c r="V56" s="30"/>
      <c r="W56" s="29"/>
      <c r="X56" s="25"/>
      <c r="Y56" s="30"/>
      <c r="Z56" s="29"/>
      <c r="AA56" s="25"/>
      <c r="AB56" s="30"/>
      <c r="AC56" s="29"/>
      <c r="AD56" s="25"/>
      <c r="AE56" s="30"/>
      <c r="AF56" s="29"/>
      <c r="AG56" s="25"/>
      <c r="AH56" s="30"/>
      <c r="AI56" s="29"/>
      <c r="AJ56" s="25"/>
      <c r="AK56" s="30"/>
      <c r="AL56" s="29"/>
      <c r="AM56" s="25"/>
      <c r="AN56" s="30"/>
    </row>
    <row r="57" spans="1:40" x14ac:dyDescent="0.2">
      <c r="A57">
        <v>2222</v>
      </c>
      <c r="B57" t="str">
        <f>IF(ISBLANK(calculation[[#This Row],[course]]),"",INDEX(subjects[isTitle],MATCH(calculation[[#This Row],[course]],subjects[code],0),0))</f>
        <v/>
      </c>
      <c r="C57" s="3"/>
      <c r="D57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7" s="26"/>
      <c r="F57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7" t="str">
        <f>IF(ISBLANK(calculation[[#This Row],[course]]),"",INDEX(subjects[group],MATCH(calculation[[#This Row],[course]],subjects[code],0),1))</f>
        <v/>
      </c>
      <c r="H57" t="str">
        <f>IF(ISBLANK(calculation[[#This Row],[course]]),"",INDEX(subjects[mode],MATCH(calculation[[#This Row],[course]],subjects[code],0),1))</f>
        <v/>
      </c>
      <c r="I5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57" t="str">
        <f>IF(ISBLANK(calculation[[#This Row],[course]]),"",INDEX(subjects[plan],MATCH(calculation[[#This Row],[course]],subjects[code],0),1))</f>
        <v/>
      </c>
      <c r="K57" s="29"/>
      <c r="L57" s="25"/>
      <c r="M57" s="30"/>
      <c r="N57" s="29"/>
      <c r="O57" s="25"/>
      <c r="P57" s="30"/>
      <c r="Q57" s="29"/>
      <c r="R57" s="25"/>
      <c r="S57" s="30"/>
      <c r="T57" s="29"/>
      <c r="U57" s="25"/>
      <c r="V57" s="30"/>
      <c r="W57" s="29"/>
      <c r="X57" s="25"/>
      <c r="Y57" s="30"/>
      <c r="Z57" s="29"/>
      <c r="AA57" s="25"/>
      <c r="AB57" s="30"/>
      <c r="AC57" s="29"/>
      <c r="AD57" s="25"/>
      <c r="AE57" s="30"/>
      <c r="AF57" s="29"/>
      <c r="AG57" s="25"/>
      <c r="AH57" s="30"/>
      <c r="AI57" s="29"/>
      <c r="AJ57" s="25"/>
      <c r="AK57" s="30"/>
      <c r="AL57" s="29"/>
      <c r="AM57" s="25"/>
      <c r="AN57" s="30"/>
    </row>
    <row r="58" spans="1:40" x14ac:dyDescent="0.2">
      <c r="A58">
        <v>2222</v>
      </c>
      <c r="B58" t="str">
        <f>IF(ISBLANK(calculation[[#This Row],[course]]),"",INDEX(subjects[isTitle],MATCH(calculation[[#This Row],[course]],subjects[code],0),0))</f>
        <v/>
      </c>
      <c r="C58" s="3"/>
      <c r="D58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8" s="26"/>
      <c r="F58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8" t="str">
        <f>IF(ISBLANK(calculation[[#This Row],[course]]),"",INDEX(subjects[group],MATCH(calculation[[#This Row],[course]],subjects[code],0),1))</f>
        <v/>
      </c>
      <c r="H58" t="str">
        <f>IF(ISBLANK(calculation[[#This Row],[course]]),"",INDEX(subjects[mode],MATCH(calculation[[#This Row],[course]],subjects[code],0),1))</f>
        <v/>
      </c>
      <c r="I5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58" t="str">
        <f>IF(ISBLANK(calculation[[#This Row],[course]]),"",INDEX(subjects[plan],MATCH(calculation[[#This Row],[course]],subjects[code],0),1))</f>
        <v/>
      </c>
      <c r="K58" s="29"/>
      <c r="L58" s="25"/>
      <c r="M58" s="30"/>
      <c r="N58" s="29"/>
      <c r="O58" s="25"/>
      <c r="P58" s="30"/>
      <c r="Q58" s="29"/>
      <c r="R58" s="25"/>
      <c r="S58" s="30"/>
      <c r="T58" s="29"/>
      <c r="U58" s="25"/>
      <c r="V58" s="30"/>
      <c r="W58" s="29"/>
      <c r="X58" s="25"/>
      <c r="Y58" s="30"/>
      <c r="Z58" s="29"/>
      <c r="AA58" s="25"/>
      <c r="AB58" s="30"/>
      <c r="AC58" s="29"/>
      <c r="AD58" s="25"/>
      <c r="AE58" s="30"/>
      <c r="AF58" s="29"/>
      <c r="AG58" s="25"/>
      <c r="AH58" s="30"/>
      <c r="AI58" s="29"/>
      <c r="AJ58" s="25"/>
      <c r="AK58" s="30"/>
      <c r="AL58" s="29"/>
      <c r="AM58" s="25"/>
      <c r="AN58" s="30"/>
    </row>
    <row r="59" spans="1:40" x14ac:dyDescent="0.2">
      <c r="A59">
        <v>2222</v>
      </c>
      <c r="B59" t="str">
        <f>IF(ISBLANK(calculation[[#This Row],[course]]),"",INDEX(subjects[isTitle],MATCH(calculation[[#This Row],[course]],subjects[code],0),0))</f>
        <v/>
      </c>
      <c r="C59" s="3"/>
      <c r="D59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9" s="26"/>
      <c r="F59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9" t="str">
        <f>IF(ISBLANK(calculation[[#This Row],[course]]),"",INDEX(subjects[group],MATCH(calculation[[#This Row],[course]],subjects[code],0),1))</f>
        <v/>
      </c>
      <c r="H59" t="str">
        <f>IF(ISBLANK(calculation[[#This Row],[course]]),"",INDEX(subjects[mode],MATCH(calculation[[#This Row],[course]],subjects[code],0),1))</f>
        <v/>
      </c>
      <c r="I5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59" t="str">
        <f>IF(ISBLANK(calculation[[#This Row],[course]]),"",INDEX(subjects[plan],MATCH(calculation[[#This Row],[course]],subjects[code],0),1))</f>
        <v/>
      </c>
      <c r="K59" s="29"/>
      <c r="L59" s="25"/>
      <c r="M59" s="30"/>
      <c r="N59" s="29"/>
      <c r="O59" s="25"/>
      <c r="P59" s="30"/>
      <c r="Q59" s="29"/>
      <c r="R59" s="25"/>
      <c r="S59" s="30"/>
      <c r="T59" s="29"/>
      <c r="U59" s="25"/>
      <c r="V59" s="30"/>
      <c r="W59" s="29"/>
      <c r="X59" s="25"/>
      <c r="Y59" s="30"/>
      <c r="Z59" s="29"/>
      <c r="AA59" s="25"/>
      <c r="AB59" s="30"/>
      <c r="AC59" s="29"/>
      <c r="AD59" s="25"/>
      <c r="AE59" s="30"/>
      <c r="AF59" s="29"/>
      <c r="AG59" s="25"/>
      <c r="AH59" s="30"/>
      <c r="AI59" s="29"/>
      <c r="AJ59" s="25"/>
      <c r="AK59" s="30"/>
      <c r="AL59" s="29"/>
      <c r="AM59" s="25"/>
      <c r="AN59" s="30"/>
    </row>
    <row r="60" spans="1:40" x14ac:dyDescent="0.2">
      <c r="A60">
        <v>2222</v>
      </c>
      <c r="B60" t="str">
        <f>IF(ISBLANK(calculation[[#This Row],[course]]),"",INDEX(subjects[isTitle],MATCH(calculation[[#This Row],[course]],subjects[code],0),0))</f>
        <v/>
      </c>
      <c r="C60" s="3"/>
      <c r="D60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0" s="26"/>
      <c r="F60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0" t="str">
        <f>IF(ISBLANK(calculation[[#This Row],[course]]),"",INDEX(subjects[group],MATCH(calculation[[#This Row],[course]],subjects[code],0),1))</f>
        <v/>
      </c>
      <c r="H60" t="str">
        <f>IF(ISBLANK(calculation[[#This Row],[course]]),"",INDEX(subjects[mode],MATCH(calculation[[#This Row],[course]],subjects[code],0),1))</f>
        <v/>
      </c>
      <c r="I6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60" t="str">
        <f>IF(ISBLANK(calculation[[#This Row],[course]]),"",INDEX(subjects[plan],MATCH(calculation[[#This Row],[course]],subjects[code],0),1))</f>
        <v/>
      </c>
      <c r="K60" s="29"/>
      <c r="L60" s="25"/>
      <c r="M60" s="30"/>
      <c r="N60" s="29"/>
      <c r="O60" s="25"/>
      <c r="P60" s="30"/>
      <c r="Q60" s="29"/>
      <c r="R60" s="25"/>
      <c r="S60" s="30"/>
      <c r="T60" s="29"/>
      <c r="U60" s="25"/>
      <c r="V60" s="30"/>
      <c r="W60" s="29"/>
      <c r="X60" s="25"/>
      <c r="Y60" s="30"/>
      <c r="Z60" s="29"/>
      <c r="AA60" s="25"/>
      <c r="AB60" s="30"/>
      <c r="AC60" s="29"/>
      <c r="AD60" s="25"/>
      <c r="AE60" s="30"/>
      <c r="AF60" s="29"/>
      <c r="AG60" s="25"/>
      <c r="AH60" s="30"/>
      <c r="AI60" s="29"/>
      <c r="AJ60" s="25"/>
      <c r="AK60" s="30"/>
      <c r="AL60" s="29"/>
      <c r="AM60" s="25"/>
      <c r="AN60" s="30"/>
    </row>
    <row r="61" spans="1:40" x14ac:dyDescent="0.2">
      <c r="A61">
        <v>2222</v>
      </c>
      <c r="B61" t="str">
        <f>IF(ISBLANK(calculation[[#This Row],[course]]),"",INDEX(subjects[isTitle],MATCH(calculation[[#This Row],[course]],subjects[code],0),0))</f>
        <v/>
      </c>
      <c r="C61" s="3"/>
      <c r="D6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1" s="26"/>
      <c r="F61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1" t="str">
        <f>IF(ISBLANK(calculation[[#This Row],[course]]),"",INDEX(subjects[group],MATCH(calculation[[#This Row],[course]],subjects[code],0),1))</f>
        <v/>
      </c>
      <c r="H61" t="str">
        <f>IF(ISBLANK(calculation[[#This Row],[course]]),"",INDEX(subjects[mode],MATCH(calculation[[#This Row],[course]],subjects[code],0),1))</f>
        <v/>
      </c>
      <c r="I6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61" t="str">
        <f>IF(ISBLANK(calculation[[#This Row],[course]]),"",INDEX(subjects[plan],MATCH(calculation[[#This Row],[course]],subjects[code],0),1))</f>
        <v/>
      </c>
      <c r="K61" s="29"/>
      <c r="L61" s="25"/>
      <c r="M61" s="30"/>
      <c r="N61" s="29"/>
      <c r="O61" s="25"/>
      <c r="P61" s="30"/>
      <c r="Q61" s="29"/>
      <c r="R61" s="25"/>
      <c r="S61" s="30"/>
      <c r="T61" s="29"/>
      <c r="U61" s="25"/>
      <c r="V61" s="30"/>
      <c r="W61" s="29"/>
      <c r="X61" s="25"/>
      <c r="Y61" s="30"/>
      <c r="Z61" s="29"/>
      <c r="AA61" s="25"/>
      <c r="AB61" s="30"/>
      <c r="AC61" s="29"/>
      <c r="AD61" s="25"/>
      <c r="AE61" s="30"/>
      <c r="AF61" s="29"/>
      <c r="AG61" s="25"/>
      <c r="AH61" s="30"/>
      <c r="AI61" s="29"/>
      <c r="AJ61" s="25"/>
      <c r="AK61" s="30"/>
      <c r="AL61" s="29"/>
      <c r="AM61" s="25"/>
      <c r="AN61" s="30"/>
    </row>
    <row r="62" spans="1:40" x14ac:dyDescent="0.2">
      <c r="A62">
        <v>2222</v>
      </c>
      <c r="B62" t="str">
        <f>IF(ISBLANK(calculation[[#This Row],[course]]),"",INDEX(subjects[isTitle],MATCH(calculation[[#This Row],[course]],subjects[code],0),0))</f>
        <v/>
      </c>
      <c r="C62" s="3"/>
      <c r="D6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2" s="26"/>
      <c r="F62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2" t="str">
        <f>IF(ISBLANK(calculation[[#This Row],[course]]),"",INDEX(subjects[group],MATCH(calculation[[#This Row],[course]],subjects[code],0),1))</f>
        <v/>
      </c>
      <c r="H62" t="str">
        <f>IF(ISBLANK(calculation[[#This Row],[course]]),"",INDEX(subjects[mode],MATCH(calculation[[#This Row],[course]],subjects[code],0),1))</f>
        <v/>
      </c>
      <c r="I6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62" t="str">
        <f>IF(ISBLANK(calculation[[#This Row],[course]]),"",INDEX(subjects[plan],MATCH(calculation[[#This Row],[course]],subjects[code],0),1))</f>
        <v/>
      </c>
      <c r="K62" s="29"/>
      <c r="L62" s="25"/>
      <c r="M62" s="30"/>
      <c r="N62" s="29"/>
      <c r="O62" s="25"/>
      <c r="P62" s="30"/>
      <c r="Q62" s="29"/>
      <c r="R62" s="25"/>
      <c r="S62" s="30"/>
      <c r="T62" s="29"/>
      <c r="U62" s="25"/>
      <c r="V62" s="30"/>
      <c r="W62" s="29"/>
      <c r="X62" s="25"/>
      <c r="Y62" s="30"/>
      <c r="Z62" s="29"/>
      <c r="AA62" s="25"/>
      <c r="AB62" s="30"/>
      <c r="AC62" s="29"/>
      <c r="AD62" s="25"/>
      <c r="AE62" s="30"/>
      <c r="AF62" s="29"/>
      <c r="AG62" s="25"/>
      <c r="AH62" s="30"/>
      <c r="AI62" s="29"/>
      <c r="AJ62" s="25"/>
      <c r="AK62" s="30"/>
      <c r="AL62" s="29"/>
      <c r="AM62" s="25"/>
      <c r="AN62" s="30"/>
    </row>
    <row r="63" spans="1:40" x14ac:dyDescent="0.2">
      <c r="A63">
        <v>9000</v>
      </c>
      <c r="B63" t="b">
        <f>IF(ISBLANK(calculation[[#This Row],[course]]),"",INDEX(subjects[isTitle],MATCH(calculation[[#This Row],[course]],subjects[code],0),0))</f>
        <v>1</v>
      </c>
      <c r="C63" s="4" t="s">
        <v>140</v>
      </c>
      <c r="D63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Free Electives (&gt;=6)</v>
      </c>
      <c r="E63" s="26"/>
      <c r="F63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3">
        <f>IF(ISBLANK(calculation[[#This Row],[course]]),"",INDEX(subjects[group],MATCH(calculation[[#This Row],[course]],subjects[code],0),1))</f>
        <v>9000</v>
      </c>
      <c r="H63" t="str">
        <f>IF(ISBLANK(calculation[[#This Row],[course]]),"",INDEX(subjects[mode],MATCH(calculation[[#This Row],[course]],subjects[code],0),1))</f>
        <v/>
      </c>
      <c r="I6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63" t="str">
        <f>IF(ISBLANK(calculation[[#This Row],[course]]),"",INDEX(subjects[plan],MATCH(calculation[[#This Row],[course]],subjects[code],0),1))</f>
        <v/>
      </c>
      <c r="K63" s="29"/>
      <c r="L63" s="25"/>
      <c r="M63" s="30"/>
      <c r="N63" s="29"/>
      <c r="O63" s="25"/>
      <c r="P63" s="30"/>
      <c r="Q63" s="29"/>
      <c r="R63" s="25"/>
      <c r="S63" s="30"/>
      <c r="T63" s="29"/>
      <c r="U63" s="25"/>
      <c r="V63" s="30"/>
      <c r="W63" s="29"/>
      <c r="X63" s="25"/>
      <c r="Y63" s="30"/>
      <c r="Z63" s="29"/>
      <c r="AA63" s="25"/>
      <c r="AB63" s="30"/>
      <c r="AC63" s="29"/>
      <c r="AD63" s="25"/>
      <c r="AE63" s="30"/>
      <c r="AF63" s="29"/>
      <c r="AG63" s="25"/>
      <c r="AH63" s="30"/>
      <c r="AI63" s="29"/>
      <c r="AJ63" s="25"/>
      <c r="AK63" s="30"/>
      <c r="AL63" s="29"/>
      <c r="AM63" s="25"/>
      <c r="AN63" s="30"/>
    </row>
    <row r="64" spans="1:40" x14ac:dyDescent="0.2">
      <c r="A64">
        <v>9000</v>
      </c>
      <c r="B64" t="str">
        <f>IF(ISBLANK(calculation[[#This Row],[course]]),"",INDEX(subjects[isTitle],MATCH(calculation[[#This Row],[course]],subjects[code],0),0))</f>
        <v/>
      </c>
      <c r="C64" s="3"/>
      <c r="D64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4" s="27"/>
      <c r="F64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4" t="str">
        <f>IF(ISBLANK(calculation[[#This Row],[course]]),"",INDEX(subjects[group],MATCH(calculation[[#This Row],[course]],subjects[code],0),1))</f>
        <v/>
      </c>
      <c r="H64" t="str">
        <f>IF(ISBLANK(calculation[[#This Row],[course]]),"",INDEX(subjects[mode],MATCH(calculation[[#This Row],[course]],subjects[code],0),1))</f>
        <v/>
      </c>
      <c r="I6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64" t="str">
        <f>IF(ISBLANK(calculation[[#This Row],[course]]),"",INDEX(subjects[plan],MATCH(calculation[[#This Row],[course]],subjects[code],0),1))</f>
        <v/>
      </c>
      <c r="K64" s="29"/>
      <c r="L64" s="25"/>
      <c r="M64" s="30"/>
      <c r="N64" s="29"/>
      <c r="O64" s="25"/>
      <c r="P64" s="30"/>
      <c r="Q64" s="29"/>
      <c r="R64" s="25"/>
      <c r="S64" s="30"/>
      <c r="T64" s="29"/>
      <c r="U64" s="25"/>
      <c r="V64" s="30"/>
      <c r="W64" s="29"/>
      <c r="X64" s="25"/>
      <c r="Y64" s="30"/>
      <c r="Z64" s="29"/>
      <c r="AA64" s="25"/>
      <c r="AB64" s="30"/>
      <c r="AC64" s="29"/>
      <c r="AD64" s="25"/>
      <c r="AE64" s="30"/>
      <c r="AF64" s="29"/>
      <c r="AG64" s="25"/>
      <c r="AH64" s="30"/>
      <c r="AI64" s="29"/>
      <c r="AJ64" s="25"/>
      <c r="AK64" s="30"/>
      <c r="AL64" s="29"/>
      <c r="AM64" s="25"/>
      <c r="AN64" s="30"/>
    </row>
    <row r="65" spans="1:40" x14ac:dyDescent="0.2">
      <c r="A65">
        <v>9000</v>
      </c>
      <c r="B65" t="str">
        <f>IF(ISBLANK(calculation[[#This Row],[course]]),"",INDEX(subjects[isTitle],MATCH(calculation[[#This Row],[course]],subjects[code],0),0))</f>
        <v/>
      </c>
      <c r="C65" s="3"/>
      <c r="D65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5" s="26"/>
      <c r="F65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5" t="str">
        <f>IF(ISBLANK(calculation[[#This Row],[course]]),"",INDEX(subjects[group],MATCH(calculation[[#This Row],[course]],subjects[code],0),1))</f>
        <v/>
      </c>
      <c r="H65" t="str">
        <f>IF(ISBLANK(calculation[[#This Row],[course]]),"",INDEX(subjects[mode],MATCH(calculation[[#This Row],[course]],subjects[code],0),1))</f>
        <v/>
      </c>
      <c r="I6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65" t="str">
        <f>IF(ISBLANK(calculation[[#This Row],[course]]),"",INDEX(subjects[plan],MATCH(calculation[[#This Row],[course]],subjects[code],0),1))</f>
        <v/>
      </c>
      <c r="K65" s="29"/>
      <c r="L65" s="25"/>
      <c r="M65" s="30"/>
      <c r="N65" s="29"/>
      <c r="O65" s="25"/>
      <c r="P65" s="30"/>
      <c r="Q65" s="29"/>
      <c r="R65" s="25"/>
      <c r="S65" s="30"/>
      <c r="T65" s="29"/>
      <c r="U65" s="25"/>
      <c r="V65" s="30"/>
      <c r="W65" s="29"/>
      <c r="X65" s="25"/>
      <c r="Y65" s="30"/>
      <c r="Z65" s="29"/>
      <c r="AA65" s="25"/>
      <c r="AB65" s="30"/>
      <c r="AC65" s="29"/>
      <c r="AD65" s="25"/>
      <c r="AE65" s="30"/>
      <c r="AF65" s="29"/>
      <c r="AG65" s="25"/>
      <c r="AH65" s="30"/>
      <c r="AI65" s="29"/>
      <c r="AJ65" s="25"/>
      <c r="AK65" s="30"/>
      <c r="AL65" s="29"/>
      <c r="AM65" s="25"/>
      <c r="AN65" s="30"/>
    </row>
    <row r="66" spans="1:40" x14ac:dyDescent="0.2">
      <c r="A66">
        <v>9000</v>
      </c>
      <c r="B66" t="str">
        <f>IF(ISBLANK(calculation[[#This Row],[course]]),"",INDEX(subjects[isTitle],MATCH(calculation[[#This Row],[course]],subjects[code],0),0))</f>
        <v/>
      </c>
      <c r="C66" s="3"/>
      <c r="D6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6" s="26"/>
      <c r="F66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6" t="str">
        <f>IF(ISBLANK(calculation[[#This Row],[course]]),"",INDEX(subjects[group],MATCH(calculation[[#This Row],[course]],subjects[code],0),1))</f>
        <v/>
      </c>
      <c r="H66" t="str">
        <f>IF(ISBLANK(calculation[[#This Row],[course]]),"",INDEX(subjects[mode],MATCH(calculation[[#This Row],[course]],subjects[code],0),1))</f>
        <v/>
      </c>
      <c r="I6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66" t="str">
        <f>IF(ISBLANK(calculation[[#This Row],[course]]),"",INDEX(subjects[plan],MATCH(calculation[[#This Row],[course]],subjects[code],0),1))</f>
        <v/>
      </c>
      <c r="K66" s="29"/>
      <c r="L66" s="25"/>
      <c r="M66" s="30"/>
      <c r="N66" s="29"/>
      <c r="O66" s="25"/>
      <c r="P66" s="30"/>
      <c r="Q66" s="29"/>
      <c r="R66" s="25"/>
      <c r="S66" s="30"/>
      <c r="T66" s="29"/>
      <c r="U66" s="25"/>
      <c r="V66" s="30"/>
      <c r="W66" s="29"/>
      <c r="X66" s="25"/>
      <c r="Y66" s="30"/>
      <c r="Z66" s="29"/>
      <c r="AA66" s="25"/>
      <c r="AB66" s="30"/>
      <c r="AC66" s="29"/>
      <c r="AD66" s="25"/>
      <c r="AE66" s="30"/>
      <c r="AF66" s="29"/>
      <c r="AG66" s="25"/>
      <c r="AH66" s="30"/>
      <c r="AI66" s="29"/>
      <c r="AJ66" s="25"/>
      <c r="AK66" s="30"/>
      <c r="AL66" s="29"/>
      <c r="AM66" s="25"/>
      <c r="AN66" s="30"/>
    </row>
    <row r="67" spans="1:40" x14ac:dyDescent="0.2">
      <c r="A67">
        <v>9000</v>
      </c>
      <c r="B67" t="str">
        <f>IF(ISBLANK(calculation[[#This Row],[course]]),"",INDEX(subjects[isTitle],MATCH(calculation[[#This Row],[course]],subjects[code],0),0))</f>
        <v/>
      </c>
      <c r="C67" s="3"/>
      <c r="D67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7" s="26"/>
      <c r="F67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7" t="str">
        <f>IF(ISBLANK(calculation[[#This Row],[course]]),"",INDEX(subjects[group],MATCH(calculation[[#This Row],[course]],subjects[code],0),1))</f>
        <v/>
      </c>
      <c r="H67" t="str">
        <f>IF(ISBLANK(calculation[[#This Row],[course]]),"",INDEX(subjects[mode],MATCH(calculation[[#This Row],[course]],subjects[code],0),1))</f>
        <v/>
      </c>
      <c r="I6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67" t="str">
        <f>IF(ISBLANK(calculation[[#This Row],[course]]),"",INDEX(subjects[plan],MATCH(calculation[[#This Row],[course]],subjects[code],0),1))</f>
        <v/>
      </c>
      <c r="K67" s="29"/>
      <c r="L67" s="25"/>
      <c r="M67" s="30"/>
      <c r="N67" s="29"/>
      <c r="O67" s="25"/>
      <c r="P67" s="30"/>
      <c r="Q67" s="29"/>
      <c r="R67" s="25"/>
      <c r="S67" s="30"/>
      <c r="T67" s="29"/>
      <c r="U67" s="25"/>
      <c r="V67" s="30"/>
      <c r="W67" s="29"/>
      <c r="X67" s="25"/>
      <c r="Y67" s="30"/>
      <c r="Z67" s="29"/>
      <c r="AA67" s="25"/>
      <c r="AB67" s="30"/>
      <c r="AC67" s="29"/>
      <c r="AD67" s="25"/>
      <c r="AE67" s="30"/>
      <c r="AF67" s="29"/>
      <c r="AG67" s="25"/>
      <c r="AH67" s="30"/>
      <c r="AI67" s="29"/>
      <c r="AJ67" s="25"/>
      <c r="AK67" s="30"/>
      <c r="AL67" s="29"/>
      <c r="AM67" s="25"/>
      <c r="AN67" s="30"/>
    </row>
    <row r="68" spans="1:40" x14ac:dyDescent="0.2">
      <c r="A68">
        <v>9000</v>
      </c>
      <c r="B68" t="str">
        <f>IF(ISBLANK(calculation[[#This Row],[course]]),"",INDEX(subjects[isTitle],MATCH(calculation[[#This Row],[course]],subjects[code],0),0))</f>
        <v/>
      </c>
      <c r="C68" s="3"/>
      <c r="D68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8" s="26"/>
      <c r="F68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8" t="str">
        <f>IF(ISBLANK(calculation[[#This Row],[course]]),"",INDEX(subjects[group],MATCH(calculation[[#This Row],[course]],subjects[code],0),1))</f>
        <v/>
      </c>
      <c r="H68" t="str">
        <f>IF(ISBLANK(calculation[[#This Row],[course]]),"",INDEX(subjects[mode],MATCH(calculation[[#This Row],[course]],subjects[code],0),1))</f>
        <v/>
      </c>
      <c r="I6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68" t="str">
        <f>IF(ISBLANK(calculation[[#This Row],[course]]),"",INDEX(subjects[plan],MATCH(calculation[[#This Row],[course]],subjects[code],0),1))</f>
        <v/>
      </c>
      <c r="K68" s="29"/>
      <c r="L68" s="25"/>
      <c r="M68" s="30"/>
      <c r="N68" s="29"/>
      <c r="O68" s="25"/>
      <c r="P68" s="30"/>
      <c r="Q68" s="29"/>
      <c r="R68" s="25"/>
      <c r="S68" s="30"/>
      <c r="T68" s="29"/>
      <c r="U68" s="25"/>
      <c r="V68" s="30"/>
      <c r="W68" s="29"/>
      <c r="X68" s="25"/>
      <c r="Y68" s="30"/>
      <c r="Z68" s="29"/>
      <c r="AA68" s="25"/>
      <c r="AB68" s="30"/>
      <c r="AC68" s="29"/>
      <c r="AD68" s="25"/>
      <c r="AE68" s="30"/>
      <c r="AF68" s="29"/>
      <c r="AG68" s="25"/>
      <c r="AH68" s="30"/>
      <c r="AI68" s="29"/>
      <c r="AJ68" s="25"/>
      <c r="AK68" s="30"/>
      <c r="AL68" s="29"/>
      <c r="AM68" s="25"/>
      <c r="AN68" s="30"/>
    </row>
    <row r="69" spans="1:40" x14ac:dyDescent="0.2">
      <c r="A69">
        <v>9000</v>
      </c>
      <c r="B69" t="str">
        <f>IF(ISBLANK(calculation[[#This Row],[course]]),"",INDEX(subjects[isTitle],MATCH(calculation[[#This Row],[course]],subjects[code],0),0))</f>
        <v/>
      </c>
      <c r="C69" s="3"/>
      <c r="D69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9" s="26"/>
      <c r="F69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9" t="str">
        <f>IF(ISBLANK(calculation[[#This Row],[course]]),"",INDEX(subjects[group],MATCH(calculation[[#This Row],[course]],subjects[code],0),1))</f>
        <v/>
      </c>
      <c r="H69" t="str">
        <f>IF(ISBLANK(calculation[[#This Row],[course]]),"",INDEX(subjects[mode],MATCH(calculation[[#This Row],[course]],subjects[code],0),1))</f>
        <v/>
      </c>
      <c r="I6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69" t="str">
        <f>IF(ISBLANK(calculation[[#This Row],[course]]),"",INDEX(subjects[plan],MATCH(calculation[[#This Row],[course]],subjects[code],0),1))</f>
        <v/>
      </c>
      <c r="K69" s="29"/>
      <c r="L69" s="25"/>
      <c r="M69" s="30"/>
      <c r="N69" s="29"/>
      <c r="O69" s="25"/>
      <c r="P69" s="30"/>
      <c r="Q69" s="29"/>
      <c r="R69" s="25"/>
      <c r="S69" s="30"/>
      <c r="T69" s="29"/>
      <c r="U69" s="25"/>
      <c r="V69" s="30"/>
      <c r="W69" s="29"/>
      <c r="X69" s="25"/>
      <c r="Y69" s="30"/>
      <c r="Z69" s="29"/>
      <c r="AA69" s="25"/>
      <c r="AB69" s="30"/>
      <c r="AC69" s="29"/>
      <c r="AD69" s="25"/>
      <c r="AE69" s="30"/>
      <c r="AF69" s="29"/>
      <c r="AG69" s="25"/>
      <c r="AH69" s="30"/>
      <c r="AI69" s="29"/>
      <c r="AJ69" s="25"/>
      <c r="AK69" s="30"/>
      <c r="AL69" s="29"/>
      <c r="AM69" s="25"/>
      <c r="AN69" s="30"/>
    </row>
    <row r="70" spans="1:40" ht="15" customHeight="1" x14ac:dyDescent="0.2">
      <c r="A70">
        <v>9000</v>
      </c>
      <c r="B70" t="str">
        <f>IF(ISBLANK(calculation[[#This Row],[course]]),"",INDEX(subjects[isTitle],MATCH(calculation[[#This Row],[course]],subjects[code],0),0))</f>
        <v/>
      </c>
      <c r="C70" s="3"/>
      <c r="D70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70" s="26"/>
      <c r="F70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70" t="str">
        <f>IF(ISBLANK(calculation[[#This Row],[course]]),"",INDEX(subjects[group],MATCH(calculation[[#This Row],[course]],subjects[code],0),1))</f>
        <v/>
      </c>
      <c r="H70" t="str">
        <f>IF(ISBLANK(calculation[[#This Row],[course]]),"",INDEX(subjects[mode],MATCH(calculation[[#This Row],[course]],subjects[code],0),1))</f>
        <v/>
      </c>
      <c r="I7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70" t="str">
        <f>IF(ISBLANK(calculation[[#This Row],[course]]),"",INDEX(subjects[plan],MATCH(calculation[[#This Row],[course]],subjects[code],0),1))</f>
        <v/>
      </c>
      <c r="K70" s="29"/>
      <c r="L70" s="25"/>
      <c r="M70" s="30"/>
      <c r="N70" s="29"/>
      <c r="O70" s="25"/>
      <c r="P70" s="30"/>
      <c r="Q70" s="29"/>
      <c r="R70" s="25"/>
      <c r="S70" s="30"/>
      <c r="T70" s="29"/>
      <c r="U70" s="25"/>
      <c r="V70" s="30"/>
      <c r="W70" s="29"/>
      <c r="X70" s="25"/>
      <c r="Y70" s="30"/>
      <c r="Z70" s="29"/>
      <c r="AA70" s="25"/>
      <c r="AB70" s="30"/>
      <c r="AC70" s="29"/>
      <c r="AD70" s="25"/>
      <c r="AE70" s="30"/>
      <c r="AF70" s="29"/>
      <c r="AG70" s="25"/>
      <c r="AH70" s="30"/>
      <c r="AI70" s="29"/>
      <c r="AJ70" s="25"/>
      <c r="AK70" s="30"/>
      <c r="AL70" s="29"/>
      <c r="AM70" s="25"/>
      <c r="AN70" s="30"/>
    </row>
    <row r="71" spans="1:40" x14ac:dyDescent="0.2">
      <c r="A71">
        <v>9000</v>
      </c>
      <c r="B71" t="str">
        <f>IF(ISBLANK(calculation[[#This Row],[course]]),"",INDEX(subjects[isTitle],MATCH(calculation[[#This Row],[course]],subjects[code],0),0))</f>
        <v/>
      </c>
      <c r="C71" s="3"/>
      <c r="D7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71" s="26"/>
      <c r="F71" s="28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71" t="str">
        <f>IF(ISBLANK(calculation[[#This Row],[course]]),"",INDEX(subjects[group],MATCH(calculation[[#This Row],[course]],subjects[code],0),1))</f>
        <v/>
      </c>
      <c r="H71" t="str">
        <f>IF(ISBLANK(calculation[[#This Row],[course]]),"",INDEX(subjects[mode],MATCH(calculation[[#This Row],[course]],subjects[code],0),1))</f>
        <v/>
      </c>
      <c r="I7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71" t="str">
        <f>IF(ISBLANK(calculation[[#This Row],[course]]),"",INDEX(subjects[plan],MATCH(calculation[[#This Row],[course]],subjects[code],0),1))</f>
        <v/>
      </c>
      <c r="K71" s="29"/>
      <c r="L71" s="25"/>
      <c r="M71" s="30"/>
      <c r="N71" s="29"/>
      <c r="O71" s="25"/>
      <c r="P71" s="30"/>
      <c r="Q71" s="29"/>
      <c r="R71" s="25"/>
      <c r="S71" s="30"/>
      <c r="T71" s="29"/>
      <c r="U71" s="25"/>
      <c r="V71" s="30"/>
      <c r="W71" s="29"/>
      <c r="X71" s="25"/>
      <c r="Y71" s="30"/>
      <c r="Z71" s="29"/>
      <c r="AA71" s="25"/>
      <c r="AB71" s="30"/>
      <c r="AC71" s="29"/>
      <c r="AD71" s="25"/>
      <c r="AE71" s="30"/>
      <c r="AF71" s="29"/>
      <c r="AG71" s="25"/>
      <c r="AH71" s="30"/>
      <c r="AI71" s="29"/>
      <c r="AJ71" s="25"/>
      <c r="AK71" s="30"/>
      <c r="AL71" s="29"/>
      <c r="AM71" s="25"/>
      <c r="AN71" s="30"/>
    </row>
    <row r="72" spans="1:40" ht="21.75" x14ac:dyDescent="0.2">
      <c r="A72" s="5"/>
      <c r="F72" s="5" t="s">
        <v>103</v>
      </c>
      <c r="K72" s="6" t="str">
        <f t="array" ref="K72">SUM(IFERROR(NOT(ISBLANK(calculation[1/1]))*calculation[credit],0))&amp;CHAR(10)&amp;IFERROR(FIXED(SUM(IFERROR(INDEX(grades[point],N(IF(1,MATCH(calculation[1/1],grades[grade],0))))*calculation[credit],0))/SUM(IFERROR(INDEX(grades[isCal],N(IF(1,MATCH(calculation[1/1],grades[grade],0))))*calculation[credit],0)),2),"")</f>
        <v xml:space="preserve">0
</v>
      </c>
      <c r="L72" s="6" t="str">
        <f t="array" ref="L72">SUM(IFERROR(NOT(ISBLANK(calculation[1/2]))*calculation[credit],0))&amp;CHAR(10)&amp;IFERROR(FIXED(SUM(IFERROR(INDEX(grades[point],N(IF(1,MATCH(calculation[1/2],grades[grade],0))))*calculation[credit],0))/SUM(IFERROR(INDEX(grades[isCal],N(IF(1,MATCH(calculation[1/2],grades[grade],0))))*calculation[credit],0)),2),"")</f>
        <v xml:space="preserve">0
</v>
      </c>
      <c r="M72" s="6" t="str">
        <f t="array" ref="M72">SUM(IFERROR(NOT(ISBLANK(calculation[1/3]))*calculation[credit],0))&amp;CHAR(10)&amp;IFERROR(FIXED(SUM(IFERROR(INDEX(grades[point],N(IF(1,MATCH(calculation[1/3],grades[grade],0))))*calculation[credit],0))/SUM(IFERROR(INDEX(grades[isCal],N(IF(1,MATCH(calculation[1/3],grades[grade],0))))*calculation[credit],0)),2),"")</f>
        <v xml:space="preserve">0
</v>
      </c>
      <c r="N72" s="6" t="str">
        <f t="array" ref="N72">SUM(IFERROR(NOT(ISBLANK(calculation[2/1]))*calculation[credit],0))&amp;CHAR(10)&amp;IFERROR(FIXED(SUM(IFERROR(INDEX(grades[point],N(IF(1,MATCH(calculation[2/1],grades[grade],0))))*calculation[credit],0))/SUM(IFERROR(INDEX(grades[isCal],N(IF(1,MATCH(calculation[2/1],grades[grade],0))))*calculation[credit],0)),2),"")</f>
        <v xml:space="preserve">0
</v>
      </c>
      <c r="O72" s="6" t="str">
        <f t="array" ref="O72">SUM(IFERROR(NOT(ISBLANK(calculation[2/2]))*calculation[credit],0))&amp;CHAR(10)&amp;IFERROR(FIXED(SUM(IFERROR(INDEX(grades[point],N(IF(1,MATCH(calculation[2/2],grades[grade],0))))*calculation[credit],0))/SUM(IFERROR(INDEX(grades[isCal],N(IF(1,MATCH(calculation[2/2],grades[grade],0))))*calculation[credit],0)),2),"")</f>
        <v xml:space="preserve">0
</v>
      </c>
      <c r="P72" s="6" t="str">
        <f t="array" ref="P72">SUM(IFERROR(NOT(ISBLANK(calculation[2/3]))*calculation[credit],0))&amp;CHAR(10)&amp;IFERROR(FIXED(SUM(IFERROR(INDEX(grades[point],N(IF(1,MATCH(calculation[2/3],grades[grade],0))))*calculation[credit],0))/SUM(IFERROR(INDEX(grades[isCal],N(IF(1,MATCH(calculation[2/3],grades[grade],0))))*calculation[credit],0)),2),"")</f>
        <v xml:space="preserve">0
</v>
      </c>
      <c r="Q72" s="6" t="str">
        <f t="array" ref="Q72">SUM(IFERROR(NOT(ISBLANK(calculation[3/1]))*calculation[credit],0))&amp;CHAR(10)&amp;IFERROR(FIXED(SUM(IFERROR(INDEX(grades[point],N(IF(1,MATCH(calculation[3/1],grades[grade],0))))*calculation[credit],0))/SUM(IFERROR(INDEX(grades[isCal],N(IF(1,MATCH(calculation[3/1],grades[grade],0))))*calculation[credit],0)),2),"")</f>
        <v xml:space="preserve">0
</v>
      </c>
      <c r="R72" s="6" t="str">
        <f t="array" ref="R72">SUM(IFERROR(NOT(ISBLANK(calculation[3/2]))*calculation[credit],0))&amp;CHAR(10)&amp;IFERROR(FIXED(SUM(IFERROR(INDEX(grades[point],N(IF(1,MATCH(calculation[3/2],grades[grade],0))))*calculation[credit],0))/SUM(IFERROR(INDEX(grades[isCal],N(IF(1,MATCH(calculation[3/2],grades[grade],0))))*calculation[credit],0)),2),"")</f>
        <v xml:space="preserve">0
</v>
      </c>
      <c r="S72" s="6" t="str">
        <f t="array" ref="S72">SUM(IFERROR(NOT(ISBLANK(calculation[3/3]))*calculation[credit],0))&amp;CHAR(10)&amp;IFERROR(FIXED(SUM(IFERROR(INDEX(grades[point],N(IF(1,MATCH(calculation[3/3],grades[grade],0))))*calculation[credit],0))/SUM(IFERROR(INDEX(grades[isCal],N(IF(1,MATCH(calculation[3/3],grades[grade],0))))*calculation[credit],0)),2),"")</f>
        <v xml:space="preserve">0
</v>
      </c>
      <c r="T72" s="6" t="str">
        <f t="array" ref="T72">SUM(IFERROR(NOT(ISBLANK(calculation[4/1]))*calculation[credit],0))&amp;CHAR(10)&amp;IFERROR(FIXED(SUM(IFERROR(INDEX(grades[point],N(IF(1,MATCH(calculation[4/1],grades[grade],0))))*calculation[credit],0))/SUM(IFERROR(INDEX(grades[isCal],N(IF(1,MATCH(calculation[4/1],grades[grade],0))))*calculation[credit],0)),2),"")</f>
        <v xml:space="preserve">0
</v>
      </c>
      <c r="U72" s="6" t="str">
        <f t="array" ref="U72">SUM(IFERROR(NOT(ISBLANK(calculation[4/2]))*calculation[credit],0))&amp;CHAR(10)&amp;IFERROR(FIXED(SUM(IFERROR(INDEX(grades[point],N(IF(1,MATCH(calculation[4/2],grades[grade],0))))*calculation[credit],0))/SUM(IFERROR(INDEX(grades[isCal],N(IF(1,MATCH(calculation[4/2],grades[grade],0))))*calculation[credit],0)),2),"")</f>
        <v xml:space="preserve">0
</v>
      </c>
      <c r="V72" s="6" t="str">
        <f t="array" ref="V72">SUM(IFERROR(NOT(ISBLANK(calculation[4/3]))*calculation[credit],0))&amp;CHAR(10)&amp;IFERROR(FIXED(SUM(IFERROR(INDEX(grades[point],N(IF(1,MATCH(calculation[4/3],grades[grade],0))))*calculation[credit],0))/SUM(IFERROR(INDEX(grades[isCal],N(IF(1,MATCH(calculation[4/3],grades[grade],0))))*calculation[credit],0)),2),"")</f>
        <v xml:space="preserve">0
</v>
      </c>
      <c r="W72" s="6" t="str">
        <f t="array" ref="W72">SUM(IFERROR(NOT(ISBLANK(calculation[5/1]))*calculation[credit],0))&amp;CHAR(10)&amp;IFERROR(FIXED(SUM(IFERROR(INDEX(grades[point],N(IF(1,MATCH(calculation[5/1],grades[grade],0))))*calculation[credit],0))/SUM(IFERROR(INDEX(grades[isCal],N(IF(1,MATCH(calculation[5/1],grades[grade],0))))*calculation[credit],0)),2),"")</f>
        <v xml:space="preserve">0
</v>
      </c>
      <c r="X72" s="6" t="str">
        <f t="array" ref="X72">SUM(IFERROR(NOT(ISBLANK(calculation[5/2]))*calculation[credit],0))&amp;CHAR(10)&amp;IFERROR(FIXED(SUM(IFERROR(INDEX(grades[point],N(IF(1,MATCH(calculation[5/2],grades[grade],0))))*calculation[credit],0))/SUM(IFERROR(INDEX(grades[isCal],N(IF(1,MATCH(calculation[5/2],grades[grade],0))))*calculation[credit],0)),2),"")</f>
        <v xml:space="preserve">0
</v>
      </c>
      <c r="Y72" s="6" t="str">
        <f t="array" ref="Y72">SUM(IFERROR(NOT(ISBLANK(calculation[5/3]))*calculation[credit],0))&amp;CHAR(10)&amp;IFERROR(FIXED(SUM(IFERROR(INDEX(grades[point],N(IF(1,MATCH(calculation[5/3],grades[grade],0))))*calculation[credit],0))/SUM(IFERROR(INDEX(grades[isCal],N(IF(1,MATCH(calculation[5/3],grades[grade],0))))*calculation[credit],0)),2),"")</f>
        <v xml:space="preserve">0
</v>
      </c>
      <c r="Z72" s="6" t="str">
        <f t="array" ref="Z72">SUM(IFERROR(NOT(ISBLANK(calculation[6/1]))*calculation[credit],0))&amp;CHAR(10)&amp;IFERROR(FIXED(SUM(IFERROR(INDEX(grades[point],N(IF(1,MATCH(calculation[6/1],grades[grade],0))))*calculation[credit],0))/SUM(IFERROR(INDEX(grades[isCal],N(IF(1,MATCH(calculation[6/1],grades[grade],0))))*calculation[credit],0)),2),"")</f>
        <v xml:space="preserve">0
</v>
      </c>
      <c r="AA72" s="6" t="str">
        <f t="array" ref="AA72">SUM(IFERROR(NOT(ISBLANK(calculation[6/2]))*calculation[credit],0))&amp;CHAR(10)&amp;IFERROR(FIXED(SUM(IFERROR(INDEX(grades[point],N(IF(1,MATCH(calculation[6/2],grades[grade],0))))*calculation[credit],0))/SUM(IFERROR(INDEX(grades[isCal],N(IF(1,MATCH(calculation[6/2],grades[grade],0))))*calculation[credit],0)),2),"")</f>
        <v xml:space="preserve">0
</v>
      </c>
      <c r="AB72" s="6" t="str">
        <f t="array" ref="AB72">SUM(IFERROR(NOT(ISBLANK(calculation[6/3]))*calculation[credit],0))&amp;CHAR(10)&amp;IFERROR(FIXED(SUM(IFERROR(INDEX(grades[point],N(IF(1,MATCH(calculation[6/3],grades[grade],0))))*calculation[credit],0))/SUM(IFERROR(INDEX(grades[isCal],N(IF(1,MATCH(calculation[6/3],grades[grade],0))))*calculation[credit],0)),2),"")</f>
        <v xml:space="preserve">0
</v>
      </c>
      <c r="AC72" s="6" t="str">
        <f t="array" ref="AC72">SUM(IFERROR(NOT(ISBLANK(calculation[7/1]))*calculation[credit],0))&amp;CHAR(10)&amp;IFERROR(FIXED(SUM(IFERROR(INDEX(grades[point],N(IF(1,MATCH(calculation[7/1],grades[grade],0))))*calculation[credit],0))/SUM(IFERROR(INDEX(grades[isCal],N(IF(1,MATCH(calculation[7/1],grades[grade],0))))*calculation[credit],0)),2),"")</f>
        <v xml:space="preserve">0
</v>
      </c>
      <c r="AD72" s="6" t="str">
        <f t="array" ref="AD72">SUM(IFERROR(NOT(ISBLANK(calculation[7/2]))*calculation[credit],0))&amp;CHAR(10)&amp;IFERROR(FIXED(SUM(IFERROR(INDEX(grades[point],N(IF(1,MATCH(calculation[7/2],grades[grade],0))))*calculation[credit],0))/SUM(IFERROR(INDEX(grades[isCal],N(IF(1,MATCH(calculation[7/2],grades[grade],0))))*calculation[credit],0)),2),"")</f>
        <v xml:space="preserve">0
</v>
      </c>
      <c r="AE72" s="6" t="str">
        <f t="array" ref="AE72">SUM(IFERROR(NOT(ISBLANK(calculation[7/3]))*calculation[credit],0))&amp;CHAR(10)&amp;IFERROR(FIXED(SUM(IFERROR(INDEX(grades[point],N(IF(1,MATCH(calculation[7/3],grades[grade],0))))*calculation[credit],0))/SUM(IFERROR(INDEX(grades[isCal],N(IF(1,MATCH(calculation[7/3],grades[grade],0))))*calculation[credit],0)),2),"")</f>
        <v xml:space="preserve">0
</v>
      </c>
      <c r="AF72" s="6" t="str">
        <f t="array" ref="AF72">SUM(IFERROR(NOT(ISBLANK(calculation[8/1]))*calculation[credit],0))&amp;CHAR(10)&amp;IFERROR(FIXED(SUM(IFERROR(INDEX(grades[point],N(IF(1,MATCH(calculation[8/1],grades[grade],0))))*calculation[credit],0))/SUM(IFERROR(INDEX(grades[isCal],N(IF(1,MATCH(calculation[8/1],grades[grade],0))))*calculation[credit],0)),2),"")</f>
        <v xml:space="preserve">0
</v>
      </c>
      <c r="AG72" s="6" t="str">
        <f t="array" ref="AG72">SUM(IFERROR(NOT(ISBLANK(calculation[8/2]))*calculation[credit],0))&amp;CHAR(10)&amp;IFERROR(FIXED(SUM(IFERROR(INDEX(grades[point],N(IF(1,MATCH(calculation[8/2],grades[grade],0))))*calculation[credit],0))/SUM(IFERROR(INDEX(grades[isCal],N(IF(1,MATCH(calculation[8/2],grades[grade],0))))*calculation[credit],0)),2),"")</f>
        <v xml:space="preserve">0
</v>
      </c>
      <c r="AH72" s="6" t="str">
        <f t="array" ref="AH72">SUM(IFERROR(NOT(ISBLANK(calculation[8/3]))*calculation[credit],0))&amp;CHAR(10)&amp;IFERROR(FIXED(SUM(IFERROR(INDEX(grades[point],N(IF(1,MATCH(calculation[8/3],grades[grade],0))))*calculation[credit],0))/SUM(IFERROR(INDEX(grades[isCal],N(IF(1,MATCH(calculation[8/3],grades[grade],0))))*calculation[credit],0)),2),"")</f>
        <v xml:space="preserve">0
</v>
      </c>
      <c r="AI72" s="6" t="str">
        <f t="array" ref="AI72">SUM(IFERROR(NOT(ISBLANK(calculation[9/1]))*calculation[credit],0))&amp;CHAR(10)&amp;IFERROR(FIXED(SUM(IFERROR(INDEX(grades[point],N(IF(1,MATCH(calculation[9/1],grades[grade],0))))*calculation[credit],0))/SUM(IFERROR(INDEX(grades[isCal],N(IF(1,MATCH(calculation[9/1],grades[grade],0))))*calculation[credit],0)),2),"")</f>
        <v xml:space="preserve">0
</v>
      </c>
      <c r="AJ72" s="6" t="str">
        <f t="array" ref="AJ72">SUM(IFERROR(NOT(ISBLANK(calculation[9/2]))*calculation[credit],0))&amp;CHAR(10)&amp;IFERROR(FIXED(SUM(IFERROR(INDEX(grades[point],N(IF(1,MATCH(calculation[9/2],grades[grade],0))))*calculation[credit],0))/SUM(IFERROR(INDEX(grades[isCal],N(IF(1,MATCH(calculation[9/2],grades[grade],0))))*calculation[credit],0)),2),"")</f>
        <v xml:space="preserve">0
</v>
      </c>
      <c r="AK72" s="6" t="str">
        <f t="array" ref="AK72">SUM(IFERROR(NOT(ISBLANK(calculation[9/3]))*calculation[credit],0))&amp;CHAR(10)&amp;IFERROR(FIXED(SUM(IFERROR(INDEX(grades[point],N(IF(1,MATCH(calculation[9/3],grades[grade],0))))*calculation[credit],0))/SUM(IFERROR(INDEX(grades[isCal],N(IF(1,MATCH(calculation[9/3],grades[grade],0))))*calculation[credit],0)),2),"")</f>
        <v xml:space="preserve">0
</v>
      </c>
      <c r="AL72" s="6" t="str">
        <f t="array" ref="AL72">SUM(IFERROR(NOT(ISBLANK(calculation[10/1]))*calculation[credit],0))&amp;CHAR(10)&amp;IFERROR(FIXED(SUM(IFERROR(INDEX(grades[point],N(IF(1,MATCH(calculation[10/1],grades[grade],0))))*calculation[credit],0))/SUM(IFERROR(INDEX(grades[isCal],N(IF(1,MATCH(calculation[10/1],grades[grade],0))))*calculation[credit],0)),2),"")</f>
        <v xml:space="preserve">0
</v>
      </c>
      <c r="AM72" s="6" t="str">
        <f t="array" ref="AM72">SUM(IFERROR(NOT(ISBLANK(calculation[10/2]))*calculation[credit],0))&amp;CHAR(10)&amp;IFERROR(FIXED(SUM(IFERROR(INDEX(grades[point],N(IF(1,MATCH(calculation[10/2],grades[grade],0))))*calculation[credit],0))/SUM(IFERROR(INDEX(grades[isCal],N(IF(1,MATCH(calculation[10/2],grades[grade],0))))*calculation[credit],0)),2),"")</f>
        <v xml:space="preserve">0
</v>
      </c>
      <c r="AN72" s="6" t="str">
        <f t="array" ref="AN72">SUM(IFERROR(NOT(ISBLANK(calculation[10/3]))*calculation[credit],0))&amp;CHAR(10)&amp;IFERROR(FIXED(SUM(IFERROR(INDEX(grades[point],N(IF(1,MATCH(calculation[10/3],grades[grade],0))))*calculation[credit],0))/SUM(IFERROR(INDEX(grades[isCal],N(IF(1,MATCH(calculation[10/3],grades[grade],0))))*calculation[credit],0)),2),"")</f>
        <v xml:space="preserve">0
</v>
      </c>
    </row>
    <row r="74" spans="1:40" x14ac:dyDescent="0.2">
      <c r="G74" s="2" t="s">
        <v>20</v>
      </c>
      <c r="K74" s="7" t="s">
        <v>104</v>
      </c>
      <c r="L74" s="2" t="s">
        <v>105</v>
      </c>
      <c r="Q74" s="2" t="s">
        <v>112</v>
      </c>
    </row>
    <row r="75" spans="1:40" x14ac:dyDescent="0.2">
      <c r="C75" s="8"/>
      <c r="D75" s="15" t="s">
        <v>102</v>
      </c>
      <c r="E75" s="15" t="s">
        <v>89</v>
      </c>
      <c r="F75" s="16"/>
      <c r="G75" s="16"/>
      <c r="H75" s="16"/>
      <c r="I75" s="16"/>
      <c r="J75" s="16"/>
      <c r="K75" s="16">
        <f t="array" ref="K75">SUM(IFERROR(INDEX(grades[point],N(IF(1,MATCH(calculation[[1/1]:[10/3]],IF(NOT(grades[isPlanning]),grades[grade],""),0))))*calculation[credit],0))</f>
        <v>0</v>
      </c>
      <c r="L75" s="16">
        <f t="array" ref="L75">SUM(IFERROR(INDEX(grades[point],N(IF(1,MATCH(calculation[[1/1]:[10/3]],grades[grade],0))))*calculation[credit],0))</f>
        <v>0</v>
      </c>
      <c r="Q75" s="2" t="s">
        <v>113</v>
      </c>
    </row>
    <row r="76" spans="1:40" x14ac:dyDescent="0.2">
      <c r="D76" s="17"/>
      <c r="E76" s="15" t="s">
        <v>150</v>
      </c>
      <c r="F76" s="16"/>
      <c r="G76" s="16"/>
      <c r="H76" s="16"/>
      <c r="I76" s="16"/>
      <c r="J76" s="16"/>
      <c r="K76" s="16">
        <f t="array" ref="K76">SUM(IFERROR(INDEX(grades[isCal],N(IF(1,MATCH(calculation[[1/1]:[10/3]],IF(NOT(grades[isPlanning]),grades[grade],""),0))))*calculation[credit],0))</f>
        <v>0</v>
      </c>
      <c r="L76" s="16">
        <f t="array" ref="L76">SUM(IFERROR(INDEX(grades[isCal],N(IF(1,MATCH(calculation[[1/1]:[10/3]],grades[grade],0))))*calculation[credit],0))</f>
        <v>0</v>
      </c>
    </row>
    <row r="77" spans="1:40" x14ac:dyDescent="0.2">
      <c r="D77" s="13" t="s">
        <v>270</v>
      </c>
      <c r="E77" s="20" t="s">
        <v>90</v>
      </c>
      <c r="F77" s="21"/>
      <c r="G77" s="21">
        <v>2</v>
      </c>
      <c r="H77" s="21"/>
      <c r="I77" s="21"/>
      <c r="J77" s="21"/>
      <c r="K77" s="22">
        <f>IFERROR(ROUND(K75/K76,2),0)</f>
        <v>0</v>
      </c>
      <c r="L77" s="22">
        <f>IFERROR(ROUND(L75/L76,2),0)</f>
        <v>0</v>
      </c>
    </row>
    <row r="78" spans="1:40" x14ac:dyDescent="0.2">
      <c r="A78">
        <v>2200</v>
      </c>
      <c r="B78">
        <f>$A78+VALUE("1"&amp;REPT("0",LEN($A78)-LEN(SUBSTITUTE($A78,"0",""))))</f>
        <v>2300</v>
      </c>
      <c r="D78" s="18" t="str">
        <f>INDEX(groups[name],MATCH(A78,groups[code],0),1)</f>
        <v>Major Courses</v>
      </c>
      <c r="E78" s="18" t="s">
        <v>89</v>
      </c>
      <c r="F78" s="19"/>
      <c r="G78" s="19"/>
      <c r="H78" s="19"/>
      <c r="I78" s="19"/>
      <c r="J78" s="19"/>
      <c r="K78" s="19">
        <f t="array" ref="K78">SUM(IFERROR(INDEX(grades[point],N(IF(1,MATCH(calculation[[1/1]:[10/3]],IF(NOT(grades[isPlanning]),grades[grade],""),0))))*calculation[credit]*((calculation[group]&gt;=$A$78)*(calculation[group]&lt;$B$78)),0))</f>
        <v>0</v>
      </c>
      <c r="L78" s="19">
        <f t="array" ref="L78">SUM(IFERROR(INDEX(grades[point],N(IF(1,MATCH(calculation[[1/1]:[10/3]],grades[grade],0))))*calculation[credit]*((calculation[group]&gt;=$A$78)*(calculation[group]&lt;$B$78)),0))</f>
        <v>0</v>
      </c>
    </row>
    <row r="79" spans="1:40" x14ac:dyDescent="0.2">
      <c r="D79" s="19"/>
      <c r="E79" s="18" t="s">
        <v>150</v>
      </c>
      <c r="F79" s="19"/>
      <c r="G79" s="19"/>
      <c r="H79" s="19"/>
      <c r="I79" s="19"/>
      <c r="J79" s="19"/>
      <c r="K79" s="19">
        <f t="array" ref="K79">SUM(IFERROR(INDEX(grades[isCal],N(IF(1,MATCH(calculation[[1/1]:[10/3]],IF(NOT(grades[isPlanning]),grades[grade],""),0))))*calculation[credit]*((calculation[group]&gt;=$A$78)*(calculation[group]&lt;$B$78)),0))</f>
        <v>0</v>
      </c>
      <c r="L79" s="19">
        <f t="array" ref="L79">SUM(IFERROR(INDEX(grades[isCal],N(IF(1,MATCH(calculation[[1/1]:[10/3]],grades[grade],0))))*calculation[credit]*((calculation[group]&gt;=$A$78)*(calculation[group]&lt;$B$78)),0))</f>
        <v>0</v>
      </c>
    </row>
    <row r="80" spans="1:40" x14ac:dyDescent="0.2">
      <c r="D80" s="14" t="s">
        <v>271</v>
      </c>
      <c r="E80" s="20" t="s">
        <v>90</v>
      </c>
      <c r="F80" s="21"/>
      <c r="G80" s="21">
        <v>2</v>
      </c>
      <c r="H80" s="21"/>
      <c r="I80" s="21"/>
      <c r="J80" s="21"/>
      <c r="K80" s="22">
        <f>IFERROR(ROUND(K78/K79,2),0)</f>
        <v>0</v>
      </c>
      <c r="L80" s="22">
        <f>IFERROR(ROUND(L78/L79,2),0)</f>
        <v>0</v>
      </c>
    </row>
    <row r="82" spans="1:12" x14ac:dyDescent="0.2">
      <c r="D82" s="2" t="s">
        <v>106</v>
      </c>
      <c r="E82" s="2" t="s">
        <v>107</v>
      </c>
    </row>
    <row r="83" spans="1:12" x14ac:dyDescent="0.2">
      <c r="A83">
        <v>1000</v>
      </c>
      <c r="B83">
        <f>$A83+VALUE("1"&amp;REPT("0",LEN($A83)-LEN(SUBSTITUTE($A83,"0",""))))</f>
        <v>2000</v>
      </c>
      <c r="D83" s="32" t="str">
        <f>INDEX(groups[name],MATCH($A83,groups[code],0),1)&amp;" ("&amp;IF($G83="",$E83,"&gt;= "&amp;$G83)&amp;" )"</f>
        <v>General Education (&gt;= 32 )</v>
      </c>
      <c r="E83">
        <f>IFERROR($G83-$K83,"Please select plan")</f>
        <v>32</v>
      </c>
      <c r="G83">
        <f>IF(AND(plan="",INDEX(groups[reqWIL],MATCH($A83,groups[code],0),1)&lt;&gt;INDEX(groups[reqIS],MATCH($A83,groups[code],0),1)),"",INDEX(IF(plan="WIL",groups[reqWIL],groups[reqIS]),MATCH($A83,groups[code],0),1))</f>
        <v>32</v>
      </c>
      <c r="K83">
        <f t="array" ref="K83">SUM(IFERROR((MMULT(IFERROR(INDEX(grades[isKeep]*1,N(IF(1,MATCH(calculation[[1/1]:[10/3]],IF(NOT(grades[isPlanning]),grades[grade],""),0)))),0),TRANSPOSE(COLUMN(calculation[[#Headers],[1/1]:[10/3]])&gt;0)*1)&gt;0)*calculation[credit]*((calculation[group]&gt;=$A83)*(calculation[group]&lt;$B83)),0))</f>
        <v>0</v>
      </c>
      <c r="L83">
        <f t="array" ref="L83">SUM(IFERROR((MMULT(IFERROR(INDEX(grades[isKeep]*1,N(IF(1,MATCH(calculation[[1/1]:[10/3]],grades[grade],0)))),0),TRANSPOSE(COLUMN(calculation[[#Headers],[1/1]:[10/3]])&gt;0)*1)&gt;0)*calculation[credit]*((calculation[group]&gt;=$A83)*(calculation[group]&lt;$B83)),0))</f>
        <v>0</v>
      </c>
    </row>
    <row r="84" spans="1:12" x14ac:dyDescent="0.2">
      <c r="A84">
        <v>1100</v>
      </c>
      <c r="B84">
        <f t="shared" ref="B84:B98" si="0">$A84+VALUE("1"&amp;REPT("0",LEN($A84)-LEN(SUBSTITUTE($A84,"0",""))))</f>
        <v>1200</v>
      </c>
      <c r="D84" s="31" t="str">
        <f>INDEX(groups[name],MATCH($A84,groups[code],0),1)&amp;" ("&amp;IF($G84="",$E84,"&gt;= "&amp;$G84)&amp;" )"</f>
        <v>Learner Person (&gt;= 20 )</v>
      </c>
      <c r="E84">
        <f t="shared" ref="E84:E98" si="1">IFERROR($G84-$K84,"Please select plan")</f>
        <v>20</v>
      </c>
      <c r="G84">
        <f>IF(AND(plan="",INDEX(groups[reqWIL],MATCH($A84,groups[code],0),1)&lt;&gt;INDEX(groups[reqIS],MATCH($A84,groups[code],0),1)),"",INDEX(IF(plan="WIL",groups[reqWIL],groups[reqIS]),MATCH($A84,groups[code],0),1))</f>
        <v>20</v>
      </c>
      <c r="K84" cm="1">
        <f t="array" ref="K84">SUM(IFERROR((MMULT(IFERROR(INDEX(grades[isKeep]*1,N(IF(1,MATCH(calculation[[1/1]:[10/3]],IF(NOT(grades[isPlanning]),grades[grade],""),0)))),0),TRANSPOSE(COLUMN(calculation[[#Headers],[1/1]:[10/3]])&gt;0)*1)&gt;0)*calculation[credit]*((calculation[group]&gt;=$A84)*(calculation[group]&lt;$B84)),0))</f>
        <v>0</v>
      </c>
      <c r="L84">
        <f t="array" ref="L84">SUM(IFERROR((MMULT(IFERROR(INDEX(grades[isKeep]*1,N(IF(1,MATCH(calculation[[1/1]:[10/3]],grades[grade],0)))),0),TRANSPOSE(COLUMN(calculation[[#Headers],[1/1]:[10/3]])&gt;0)*1)&gt;0)*calculation[credit]*((calculation[group]&gt;=$A84)*(calculation[group]&lt;$B84)),0))</f>
        <v>0</v>
      </c>
    </row>
    <row r="85" spans="1:12" x14ac:dyDescent="0.2">
      <c r="A85">
        <v>1110</v>
      </c>
      <c r="B85">
        <f t="shared" si="0"/>
        <v>1120</v>
      </c>
      <c r="D85" s="35" t="str">
        <f>INDEX(groups[name],MATCH($A85,groups[code],0),1)&amp;" ("&amp;IF($G85="",$E85,"&gt;= "&amp;$G85)&amp;" )"</f>
        <v>Learner Person - Required (&gt;= 18 )</v>
      </c>
      <c r="E85">
        <f t="shared" si="1"/>
        <v>18</v>
      </c>
      <c r="G85">
        <f>IF(AND(plan="",INDEX(groups[reqWIL],MATCH($A85,groups[code],0),1)&lt;&gt;INDEX(groups[reqIS],MATCH($A85,groups[code],0),1)),"",INDEX(IF(plan="WIL",groups[reqWIL],groups[reqIS]),MATCH($A85,groups[code],0),1))</f>
        <v>18</v>
      </c>
      <c r="K85">
        <f t="array" ref="K85">SUM(IFERROR((MMULT(IFERROR(INDEX(grades[isKeep]*1,N(IF(1,MATCH(calculation[[1/1]:[10/3]],IF(NOT(grades[isPlanning]),grades[grade],""),0)))),0),TRANSPOSE(COLUMN(calculation[[#Headers],[1/1]:[10/3]])&gt;0)*1)&gt;0)*calculation[credit]*((calculation[group]&gt;=$A85)*(calculation[group]&lt;$B85)),0))</f>
        <v>0</v>
      </c>
      <c r="L85">
        <f t="array" ref="L85">SUM(IFERROR((MMULT(IFERROR(INDEX(grades[isKeep]*1,N(IF(1,MATCH(calculation[[1/1]:[10/3]],grades[grade],0)))),0),TRANSPOSE(COLUMN(calculation[[#Headers],[1/1]:[10/3]])&gt;0)*1)&gt;0)*calculation[credit]*((calculation[group]&gt;=$A85)*(calculation[group]&lt;$B85)),0))</f>
        <v>0</v>
      </c>
    </row>
    <row r="86" spans="1:12" x14ac:dyDescent="0.2">
      <c r="A86">
        <v>1120</v>
      </c>
      <c r="B86">
        <f t="shared" si="0"/>
        <v>1130</v>
      </c>
      <c r="D86" s="35" t="str">
        <f>INDEX(groups[name],MATCH($A86,groups[code],0),1)&amp;" ("&amp;IF($G86="",$E86,"&gt;= "&amp;$G86)&amp;" )"</f>
        <v>Learner Person - Elective (&gt;= 2 )</v>
      </c>
      <c r="E86">
        <f t="shared" si="1"/>
        <v>2</v>
      </c>
      <c r="G86">
        <f>IF(AND(plan="",INDEX(groups[reqWIL],MATCH($A86,groups[code],0),1)&lt;&gt;INDEX(groups[reqIS],MATCH($A86,groups[code],0),1)),"",INDEX(IF(plan="WIL",groups[reqWIL],groups[reqIS]),MATCH($A86,groups[code],0),1))</f>
        <v>2</v>
      </c>
      <c r="K86">
        <f t="array" ref="K86">SUM(IFERROR((MMULT(IFERROR(INDEX(grades[isKeep]*1,N(IF(1,MATCH(calculation[[1/1]:[10/3]],IF(NOT(grades[isPlanning]),grades[grade],""),0)))),0),TRANSPOSE(COLUMN(calculation[[#Headers],[1/1]:[10/3]])&gt;0)*1)&gt;0)*calculation[credit]*((calculation[group]&gt;=$A86)*(calculation[group]&lt;$B86)),0))</f>
        <v>0</v>
      </c>
      <c r="L86">
        <f t="array" ref="L86">SUM(IFERROR((MMULT(IFERROR(INDEX(grades[isKeep]*1,N(IF(1,MATCH(calculation[[1/1]:[10/3]],grades[grade],0)))),0),TRANSPOSE(COLUMN(calculation[[#Headers],[1/1]:[10/3]])&gt;0)*1)&gt;0)*calculation[credit]*((calculation[group]&gt;=$A86)*(calculation[group]&lt;$B86)),0))</f>
        <v>0</v>
      </c>
    </row>
    <row r="87" spans="1:12" x14ac:dyDescent="0.2">
      <c r="A87">
        <v>1130</v>
      </c>
      <c r="B87">
        <f t="shared" si="0"/>
        <v>1140</v>
      </c>
      <c r="D87" s="31" t="str">
        <f>INDEX(groups[name],MATCH($A87,groups[code],0),1)&amp;" ("&amp;IF($G87="",$E87,"&gt;= "&amp;$G87)&amp;" )"</f>
        <v>Innovative Co-creator (&gt;= 3 )</v>
      </c>
      <c r="E87">
        <f t="shared" si="1"/>
        <v>3</v>
      </c>
      <c r="G87">
        <f>IF(AND(plan="",INDEX(groups[reqWIL],MATCH($A87,groups[code],0),1)&lt;&gt;INDEX(groups[reqIS],MATCH($A87,groups[code],0),1)),"",INDEX(IF(plan="WIL",groups[reqWIL],groups[reqIS]),MATCH($A87,groups[code],0),1))</f>
        <v>3</v>
      </c>
      <c r="K87">
        <f t="array" ref="K87">SUM(IFERROR((MMULT(IFERROR(INDEX(grades[isKeep]*1,N(IF(1,MATCH(calculation[[1/1]:[10/3]],IF(NOT(grades[isPlanning]),grades[grade],""),0)))),0),TRANSPOSE(COLUMN(calculation[[#Headers],[1/1]:[10/3]])&gt;0)*1)&gt;0)*calculation[credit]*((calculation[group]&gt;=$A87)*(calculation[group]&lt;$B87)),0))</f>
        <v>0</v>
      </c>
      <c r="L87">
        <f t="array" ref="L87">SUM(IFERROR((MMULT(IFERROR(INDEX(grades[isKeep]*1,N(IF(1,MATCH(calculation[[1/1]:[10/3]],grades[grade],0)))),0),TRANSPOSE(COLUMN(calculation[[#Headers],[1/1]:[10/3]])&gt;0)*1)&gt;0)*calculation[credit]*((calculation[group]&gt;=$A87)*(calculation[group]&lt;$B87)),0))</f>
        <v>0</v>
      </c>
    </row>
    <row r="88" spans="1:12" x14ac:dyDescent="0.2">
      <c r="A88">
        <v>1140</v>
      </c>
      <c r="B88">
        <f t="shared" si="0"/>
        <v>1150</v>
      </c>
      <c r="D88" s="31" t="str">
        <f>INDEX(groups[name],MATCH($A88,groups[code],0),1)&amp;" ("&amp;IF($G88="",$E88,"&gt;= "&amp;$G88)&amp;" )"</f>
        <v>Active Citizen (&gt;= 9 )</v>
      </c>
      <c r="E88">
        <f>IFERROR($G88-$K88,"Please select plan")</f>
        <v>9</v>
      </c>
      <c r="G88">
        <v>9</v>
      </c>
      <c r="K88">
        <f t="array" ref="K88">SUM(IFERROR((MMULT(IFERROR(INDEX(grades[isKeep]*1,N(IF(1,MATCH(calculation[[1/1]:[10/3]],IF(NOT(grades[isPlanning]),grades[grade],""),0)))),0),TRANSPOSE(COLUMN(calculation[[#Headers],[1/1]:[10/3]])&gt;0)*1)&gt;0)*calculation[credit]*((calculation[group]&gt;=$A88)*(calculation[group]&lt;$B88)),0))</f>
        <v>0</v>
      </c>
      <c r="L88">
        <f t="array" ref="L88">SUM(IFERROR((MMULT(IFERROR(INDEX(grades[isKeep]*1,N(IF(1,MATCH(calculation[[1/1]:[10/3]],grades[grade],0)))),0),TRANSPOSE(COLUMN(calculation[[#Headers],[1/1]:[10/3]])&gt;0)*1)&gt;0)*calculation[credit]*((calculation[group]&gt;=$A88)*(calculation[group]&lt;$B88)),0))</f>
        <v>0</v>
      </c>
    </row>
    <row r="89" spans="1:12" x14ac:dyDescent="0.2">
      <c r="A89">
        <v>1141</v>
      </c>
      <c r="B89">
        <f t="shared" si="0"/>
        <v>1142</v>
      </c>
      <c r="D89" s="35" t="str">
        <f>INDEX(groups[name],MATCH($A89,groups[code],0),1)&amp;" ("&amp;IF($G89="",$E89,"&gt;= "&amp;$G89)&amp;" )"</f>
        <v>Active Citizen - Required (&gt;= 6 )</v>
      </c>
      <c r="E89">
        <f t="shared" si="1"/>
        <v>6</v>
      </c>
      <c r="G89">
        <v>6</v>
      </c>
      <c r="K89" cm="1">
        <f t="array" ref="K89">SUM(IFERROR((MMULT(IFERROR(INDEX(grades[isKeep]*1,N(IF(1,MATCH(calculation[[1/1]:[10/3]],IF(NOT(grades[isPlanning]),grades[grade],""),0)))),0),TRANSPOSE(COLUMN(calculation[[#Headers],[1/1]:[10/3]])&gt;0)*1)&gt;0)*calculation[credit]*((calculation[group]&gt;=$A89)*(calculation[group]&lt;$B89)),0))</f>
        <v>0</v>
      </c>
      <c r="L89">
        <f t="array" ref="L89">SUM(IFERROR((MMULT(IFERROR(INDEX(grades[isKeep]*1,N(IF(1,MATCH(calculation[[1/1]:[10/3]],grades[grade],0)))),0),TRANSPOSE(COLUMN(calculation[[#Headers],[1/1]:[10/3]])&gt;0)*1)&gt;0)*calculation[credit]*((calculation[group]&gt;=$A89)*(calculation[group]&lt;$B89)),0))</f>
        <v>0</v>
      </c>
    </row>
    <row r="90" spans="1:12" x14ac:dyDescent="0.2">
      <c r="A90">
        <v>1142</v>
      </c>
      <c r="B90">
        <f t="shared" si="0"/>
        <v>1143</v>
      </c>
      <c r="D90" s="35" t="str">
        <f>INDEX(groups[name],MATCH($A90,groups[code],0),1)&amp;" ("&amp;IF($G90="",$E90,"&gt;= "&amp;$G90)&amp;" )"</f>
        <v>Active Citizen - Elective (&gt;= 3 )</v>
      </c>
      <c r="E90">
        <f t="shared" si="1"/>
        <v>3</v>
      </c>
      <c r="G90">
        <v>3</v>
      </c>
      <c r="K90">
        <f t="array" ref="K90">SUM(IFERROR((MMULT(IFERROR(INDEX(grades[isKeep]*1,N(IF(1,MATCH(calculation[[1/1]:[10/3]],IF(NOT(grades[isPlanning]),grades[grade],""),0)))),0),TRANSPOSE(COLUMN(calculation[[#Headers],[1/1]:[10/3]])&gt;0)*1)&gt;0)*calculation[credit]*((calculation[group]&gt;=$A90)*(calculation[group]&lt;$B90)),0))</f>
        <v>0</v>
      </c>
      <c r="L90">
        <f t="array" ref="L90">SUM(IFERROR((MMULT(IFERROR(INDEX(grades[isKeep]*1,N(IF(1,MATCH(calculation[[1/1]:[10/3]],grades[grade],0)))),0),TRANSPOSE(COLUMN(calculation[[#Headers],[1/1]:[10/3]])&gt;0)*1)&gt;0)*calculation[credit]*((calculation[group]&gt;=$A90)*(calculation[group]&lt;$B90)),0))</f>
        <v>0</v>
      </c>
    </row>
    <row r="91" spans="1:12" x14ac:dyDescent="0.2">
      <c r="A91">
        <v>2000</v>
      </c>
      <c r="B91">
        <f t="shared" si="0"/>
        <v>3000</v>
      </c>
      <c r="D91" s="32" t="str">
        <f>INDEX(groups[name],MATCH($A91,groups[code],0),1)&amp;" ("&amp;IF($G91="",$E91,"&gt;= "&amp;$G91)&amp;" )"</f>
        <v>Field of Specialization (&gt;= 96 )</v>
      </c>
      <c r="E91">
        <f>IFERROR($G91-$K91,"Please select plan")</f>
        <v>96</v>
      </c>
      <c r="G91">
        <f>IF(AND(plan="",INDEX(groups[reqWIL],MATCH($A91,groups[code],0),1)&lt;&gt;INDEX(groups[reqIS],MATCH($A91,groups[code],0),1)),"",INDEX(IF(plan="WIL",groups[reqWIL],groups[reqIS]),MATCH($A91,groups[code],0),1))</f>
        <v>96</v>
      </c>
      <c r="K91">
        <f t="array" ref="K91">SUM(IFERROR((MMULT(IFERROR(INDEX(grades[isKeep]*1,N(IF(1,MATCH(calculation[[1/1]:[10/3]],IF(NOT(grades[isPlanning]),grades[grade],""),0)))),0),TRANSPOSE(COLUMN(calculation[[#Headers],[1/1]:[10/3]])&gt;0)*1)&gt;0)*calculation[credit]*((calculation[group]&gt;=$A91)*(calculation[group]&lt;$B91)),0))</f>
        <v>0</v>
      </c>
      <c r="L91">
        <f t="array" ref="L91">SUM(IFERROR((MMULT(IFERROR(INDEX(grades[isKeep]*1,N(IF(1,MATCH(calculation[[1/1]:[10/3]],grades[grade],0)))),0),TRANSPOSE(COLUMN(calculation[[#Headers],[1/1]:[10/3]])&gt;0)*1)&gt;0)*calculation[credit]*((calculation[group]&gt;=$A91)*(calculation[group]&lt;$B91)),0))</f>
        <v>0</v>
      </c>
    </row>
    <row r="92" spans="1:12" x14ac:dyDescent="0.2">
      <c r="A92">
        <v>2100</v>
      </c>
      <c r="B92">
        <f t="shared" si="0"/>
        <v>2200</v>
      </c>
      <c r="D92" s="31" t="str">
        <f>INDEX(groups[name],MATCH($A92,groups[code],0),1)&amp;" ("&amp;IF($G92="",$E92,"&gt;= "&amp;$G92)&amp;" )"</f>
        <v>Core Courses (&gt;= 30 )</v>
      </c>
      <c r="E92">
        <f t="shared" si="1"/>
        <v>30</v>
      </c>
      <c r="G92">
        <f>IF(AND(plan="",INDEX(groups[reqWIL],MATCH($A92,groups[code],0),1)&lt;&gt;INDEX(groups[reqIS],MATCH($A92,groups[code],0),1)),"",INDEX(IF(plan="WIL",groups[reqWIL],groups[reqIS]),MATCH($A92,groups[code],0),1))</f>
        <v>30</v>
      </c>
      <c r="K92">
        <f t="array" ref="K92">SUM(IFERROR((MMULT(IFERROR(INDEX(grades[isKeep]*1,N(IF(1,MATCH(calculation[[1/1]:[10/3]],IF(NOT(grades[isPlanning]),grades[grade],""),0)))),0),TRANSPOSE(COLUMN(calculation[[#Headers],[1/1]:[10/3]])&gt;0)*1)&gt;0)*calculation[credit]*((calculation[group]&gt;=$A92)*(calculation[group]&lt;$B92)),0))</f>
        <v>0</v>
      </c>
      <c r="L92">
        <f t="array" ref="L92">SUM(IFERROR((MMULT(IFERROR(INDEX(grades[isKeep]*1,N(IF(1,MATCH(calculation[[1/1]:[10/3]],grades[grade],0)))),0),TRANSPOSE(COLUMN(calculation[[#Headers],[1/1]:[10/3]])&gt;0)*1)&gt;0)*calculation[credit]*((calculation[group]&gt;=$A92)*(calculation[group]&lt;$B92)),0))</f>
        <v>0</v>
      </c>
    </row>
    <row r="93" spans="1:12" x14ac:dyDescent="0.2">
      <c r="A93">
        <v>2200</v>
      </c>
      <c r="B93">
        <f t="shared" si="0"/>
        <v>2300</v>
      </c>
      <c r="D93" s="31" t="str">
        <f>INDEX(groups[name],MATCH($A93,groups[code],0),1)&amp;" ("&amp;IF($G93="",$E93,"&gt;= "&amp;$G93)&amp;" )"</f>
        <v>Major Courses (&gt;= 66 )</v>
      </c>
      <c r="E93">
        <f t="shared" si="1"/>
        <v>66</v>
      </c>
      <c r="G93">
        <f>IF(AND(plan="",INDEX(groups[reqWIL],MATCH($A93,groups[code],0),1)&lt;&gt;INDEX(groups[reqIS],MATCH($A93,groups[code],0),1)),"",INDEX(IF(plan="WIL",groups[reqWIL],groups[reqIS]),MATCH($A93,groups[code],0),1))</f>
        <v>66</v>
      </c>
      <c r="K93">
        <f t="array" ref="K93">SUM(IFERROR((MMULT(IFERROR(INDEX(grades[isKeep]*1,N(IF(1,MATCH(calculation[[1/1]:[10/3]],IF(NOT(grades[isPlanning]),grades[grade],""),0)))),0),TRANSPOSE(COLUMN(calculation[[#Headers],[1/1]:[10/3]])&gt;0)*1)&gt;0)*calculation[credit]*((calculation[group]&gt;=$A93)*(calculation[group]&lt;$B93)),0))</f>
        <v>0</v>
      </c>
      <c r="L93">
        <f t="array" ref="L93">SUM(IFERROR((MMULT(IFERROR(INDEX(grades[isKeep]*1,N(IF(1,MATCH(calculation[[1/1]:[10/3]],grades[grade],0)))),0),TRANSPOSE(COLUMN(calculation[[#Headers],[1/1]:[10/3]])&gt;0)*1)&gt;0)*calculation[credit]*((calculation[group]&gt;=$A93)*(calculation[group]&lt;$B93)),0))</f>
        <v>0</v>
      </c>
    </row>
    <row r="94" spans="1:12" x14ac:dyDescent="0.2">
      <c r="A94">
        <v>2210</v>
      </c>
      <c r="B94">
        <f t="shared" si="0"/>
        <v>2220</v>
      </c>
      <c r="D94" t="str">
        <f>INDEX(groups[name],MATCH($A94,groups[code],0),1)&amp;" ("&amp;IF($G94="",$E94,"&gt;= "&amp;$G94)&amp;" )"</f>
        <v>Major Required (&gt;= 36 )</v>
      </c>
      <c r="E94">
        <f t="shared" si="1"/>
        <v>36</v>
      </c>
      <c r="G94">
        <f>IF(AND(plan="",INDEX(groups[reqWIL],MATCH($A94,groups[code],0),1)&lt;&gt;INDEX(groups[reqIS],MATCH($A94,groups[code],0),1)),"",INDEX(IF(plan="WIL",groups[reqWIL],groups[reqIS]),MATCH($A94,groups[code],0),1))</f>
        <v>36</v>
      </c>
      <c r="K94">
        <f t="array" ref="K94">SUM(IFERROR((MMULT(IFERROR(INDEX(grades[isKeep]*1,N(IF(1,MATCH(calculation[[1/1]:[10/3]],IF(NOT(grades[isPlanning]),grades[grade],""),0)))),0),TRANSPOSE(COLUMN(calculation[[#Headers],[1/1]:[10/3]])&gt;0)*1)&gt;0)*calculation[credit]*((calculation[group]&gt;=$A94)*(calculation[group]&lt;$B94)),0))</f>
        <v>0</v>
      </c>
      <c r="L94">
        <f t="array" ref="L94">SUM(IFERROR((MMULT(IFERROR(INDEX(grades[isKeep]*1,N(IF(1,MATCH(calculation[[1/1]:[10/3]],grades[grade],0)))),0),TRANSPOSE(COLUMN(calculation[[#Headers],[1/1]:[10/3]])&gt;0)*1)&gt;0)*calculation[credit]*((calculation[group]&gt;=$A94)*(calculation[group]&lt;$B94)),0))</f>
        <v>0</v>
      </c>
    </row>
    <row r="95" spans="1:12" x14ac:dyDescent="0.2">
      <c r="A95">
        <v>2220</v>
      </c>
      <c r="B95">
        <f t="shared" si="0"/>
        <v>2230</v>
      </c>
      <c r="D95" s="2" t="str">
        <f>INDEX(groups[name],MATCH($A95,groups[code],0),1)&amp;" ("&amp;IF($G95="",$E95,"&gt;= "&amp;$G95)&amp;" )"</f>
        <v>Major Electives (&gt;= 30 )</v>
      </c>
      <c r="E95">
        <f t="shared" si="1"/>
        <v>30</v>
      </c>
      <c r="G95">
        <f>IF(AND(plan="",INDEX(groups[reqWIL],MATCH($A95,groups[code],0),1)&lt;&gt;INDEX(groups[reqIS],MATCH($A95,groups[code],0),1)),"",INDEX(IF(plan="WIL",groups[reqWIL],groups[reqIS]),MATCH($A95,groups[code],0),1))</f>
        <v>30</v>
      </c>
      <c r="K95" cm="1">
        <f t="array" ref="K95">SUM(IFERROR((MMULT(IFERROR(INDEX(grades[isKeep]*1,N(IF(1,MATCH(calculation[[1/1]:[10/3]],IF(NOT(grades[isPlanning]),grades[grade],""),0)))),0),TRANSPOSE(COLUMN(calculation[[#Headers],[1/1]:[10/3]])&gt;0)*1)&gt;0)*calculation[credit]*((calculation[group]&gt;=$A95)*(calculation[group]&lt;$B95)),0))</f>
        <v>0</v>
      </c>
      <c r="L95">
        <f t="array" ref="L95">SUM(IFERROR((MMULT(IFERROR(INDEX(grades[isKeep]*1,N(IF(1,MATCH(calculation[[1/1]:[10/3]],grades[grade],0)))),0),TRANSPOSE(COLUMN(calculation[[#Headers],[1/1]:[10/3]])&gt;0)*1)&gt;0)*calculation[credit]*((calculation[group]&gt;=$A95)*(calculation[group]&lt;$B95)),0))</f>
        <v>0</v>
      </c>
    </row>
    <row r="96" spans="1:12" x14ac:dyDescent="0.2">
      <c r="A96">
        <v>2221</v>
      </c>
      <c r="B96">
        <f t="shared" si="0"/>
        <v>2222</v>
      </c>
      <c r="D96" s="35" t="str">
        <f>INDEX(groups[name],MATCH($A96,groups[code],0),1)&amp;" ("&amp;IF($G96="",$E96,"&gt;= "&amp;$G96)&amp;" )"</f>
        <v>Major Electives - G1G2 (&gt;= 15 )</v>
      </c>
      <c r="E96">
        <f t="shared" si="1"/>
        <v>15</v>
      </c>
      <c r="G96">
        <f>IF(AND(plan="",INDEX(groups[reqWIL],MATCH($A96,groups[code],0),1)&lt;&gt;INDEX(groups[reqIS],MATCH($A96,groups[code],0),1)),"",INDEX(IF(plan="WIL",groups[reqWIL],groups[reqIS]),MATCH($A96,groups[code],0),1))</f>
        <v>15</v>
      </c>
      <c r="K96">
        <f t="array" ref="K96">SUM(IFERROR((MMULT(IFERROR(INDEX(grades[isKeep]*1,N(IF(1,MATCH(calculation[[1/1]:[10/3]],IF(NOT(grades[isPlanning]),grades[grade],""),0)))),0),TRANSPOSE(COLUMN(calculation[[#Headers],[1/1]:[10/3]])&gt;0)*1)&gt;0)*calculation[credit]*((calculation[group]&gt;=$A96)*(calculation[group]&lt;$B96)),0))</f>
        <v>0</v>
      </c>
      <c r="L96">
        <f t="array" ref="L96">SUM(IFERROR((MMULT(IFERROR(INDEX(grades[isKeep]*1,N(IF(1,MATCH(calculation[[1/1]:[10/3]],grades[grade],0)))),0),TRANSPOSE(COLUMN(calculation[[#Headers],[1/1]:[10/3]])&gt;0)*1)&gt;0)*calculation[credit]*((calculation[group]&gt;=$A96)*(calculation[group]&lt;$B96)),0))</f>
        <v>0</v>
      </c>
    </row>
    <row r="97" spans="1:12" x14ac:dyDescent="0.2">
      <c r="A97">
        <v>2222</v>
      </c>
      <c r="B97">
        <f t="shared" si="0"/>
        <v>2223</v>
      </c>
      <c r="D97" s="35" t="str">
        <f>INDEX(groups[name],MATCH($A97,groups[code],0),1)&amp;" ("&amp;IF($G97="",$E97,"&gt;= "&amp;$G97)&amp;" )"</f>
        <v>Major Electives - LANGUAGE (&gt;= 15 )</v>
      </c>
      <c r="E97">
        <f t="shared" si="1"/>
        <v>15</v>
      </c>
      <c r="G97">
        <f>IF(AND(plan="",INDEX(groups[reqWIL],MATCH($A97,groups[code],0),1)&lt;&gt;INDEX(groups[reqIS],MATCH($A97,groups[code],0),1)),"",INDEX(IF(plan="WIL",groups[reqWIL],groups[reqIS]),MATCH($A97,groups[code],0),1))</f>
        <v>15</v>
      </c>
      <c r="K97">
        <f t="array" ref="K97">SUM(IFERROR((MMULT(IFERROR(INDEX(grades[isKeep]*1,N(IF(1,MATCH(calculation[[1/1]:[10/3]],IF(NOT(grades[isPlanning]),grades[grade],""),0)))),0),TRANSPOSE(COLUMN(calculation[[#Headers],[1/1]:[10/3]])&gt;0)*1)&gt;0)*calculation[credit]*((calculation[group]&gt;=$A97)*(calculation[group]&lt;$B97)),0))</f>
        <v>0</v>
      </c>
      <c r="L97">
        <f t="array" ref="L97">SUM(IFERROR((MMULT(IFERROR(INDEX(grades[isKeep]*1,N(IF(1,MATCH(calculation[[1/1]:[10/3]],grades[grade],0)))),0),TRANSPOSE(COLUMN(calculation[[#Headers],[1/1]:[10/3]])&gt;0)*1)&gt;0)*calculation[credit]*((calculation[group]&gt;=$A97)*(calculation[group]&lt;$B97)),0))</f>
        <v>0</v>
      </c>
    </row>
    <row r="98" spans="1:12" x14ac:dyDescent="0.2">
      <c r="A98">
        <v>9000</v>
      </c>
      <c r="B98">
        <f t="shared" si="0"/>
        <v>10000</v>
      </c>
      <c r="D98" s="32" t="str">
        <f>INDEX(groups[name],MATCH($A98,groups[code],0),1)&amp;" ("&amp;IF($G98="",$E98,"&gt;= "&amp;$G98)&amp;" )"</f>
        <v>Free Electives (&gt;= 6 )</v>
      </c>
      <c r="E98">
        <f t="shared" si="1"/>
        <v>6</v>
      </c>
      <c r="G98">
        <f>IF(AND(plan="",INDEX(groups[reqWIL],MATCH($A98,groups[code],0),1)&lt;&gt;INDEX(groups[reqIS],MATCH($A98,groups[code],0),1)),"",INDEX(IF(plan="WIL",groups[reqWIL],groups[reqIS]),MATCH($A98,groups[code],0),1))</f>
        <v>6</v>
      </c>
      <c r="K98">
        <f t="array" ref="K98">SUM(IFERROR((MMULT(IFERROR(INDEX(grades[isKeep]*1,N(IF(1,MATCH(calculation[[1/1]:[10/3]],IF(NOT(grades[isPlanning]),grades[grade],""),0)))),0),TRANSPOSE(COLUMN(calculation[[#Headers],[1/1]:[10/3]])&gt;0)*1)&gt;0)*calculation[credit]*((calculation[group]&gt;=$A98)*(calculation[group]&lt;$B98)),0))</f>
        <v>0</v>
      </c>
      <c r="L98">
        <f t="array" ref="L98">SUM(IFERROR((MMULT(IFERROR(INDEX(grades[isKeep]*1,N(IF(1,MATCH(calculation[[1/1]:[10/3]],grades[grade],0)))),0),TRANSPOSE(COLUMN(calculation[[#Headers],[1/1]:[10/3]])&gt;0)*1)&gt;0)*calculation[credit]*((calculation[group]&gt;=$A98)*(calculation[group]&lt;$B98)),0))</f>
        <v>0</v>
      </c>
    </row>
    <row r="100" spans="1:12" ht="28.5" x14ac:dyDescent="0.2">
      <c r="D100" s="36" t="s">
        <v>297</v>
      </c>
    </row>
    <row r="101" spans="1:12" x14ac:dyDescent="0.2">
      <c r="A101">
        <v>2221</v>
      </c>
      <c r="B101">
        <f t="shared" ref="B101" si="2">$A101+VALUE("1"&amp;REPT("0",LEN($A101)-LEN(SUBSTITUTE($A101,"0",""))))</f>
        <v>2222</v>
      </c>
      <c r="D101" s="21" t="str">
        <f>$H101&amp;" (&gt;="&amp;$G101&amp;")"</f>
        <v>400 (&gt;=6)</v>
      </c>
      <c r="E101">
        <f>$G101-$K101</f>
        <v>6</v>
      </c>
      <c r="G101">
        <v>6</v>
      </c>
      <c r="H101">
        <v>400</v>
      </c>
      <c r="K101" cm="1">
        <f t="array" ref="K101">SUM(IFERROR((MMULT(IFERROR(INDEX(grades[isKeep]*1,N(IF(1,MATCH(calculation[[1/1]:[10/3]],IF(NOT(grades[isPlanning]),grades[grade],""),0)))),0),TRANSPOSE(COLUMN(calculation[[#Headers],[1/1]:[10/3]])&gt;0)*1)&gt;0)*calculation[credit]*((calculation[group]&gt;=$A101)*(calculation[group]&lt;$B101))*(calculation[mode]&gt;=$H101),0))</f>
        <v>0</v>
      </c>
      <c r="L101" cm="1">
        <f t="array" ref="L101">SUM(IFERROR((MMULT(IFERROR(INDEX(grades[isKeep]*1,N(IF(1,MATCH(calculation[[1/1]:[10/3]],grades[grade],0)))),0),TRANSPOSE(COLUMN(calculation[[#Headers],[1/1]:[10/3]])&gt;0)*1)&gt;0)*calculation[credit]*((calculation[group]&gt;=$A101)*(calculation[group]&lt;$B101))*(calculation[mode]&gt;=$H101),0))</f>
        <v>0</v>
      </c>
    </row>
    <row r="103" spans="1:12" x14ac:dyDescent="0.2">
      <c r="D103" s="20" t="s">
        <v>273</v>
      </c>
      <c r="E103" s="21"/>
      <c r="F103" s="21"/>
      <c r="G103" s="21"/>
      <c r="H103" s="21"/>
      <c r="I103" s="21"/>
      <c r="J103" s="21"/>
      <c r="K103" s="21">
        <f>K83+K91+K98</f>
        <v>0</v>
      </c>
    </row>
    <row r="104" spans="1:12" x14ac:dyDescent="0.2">
      <c r="D104" s="20" t="s">
        <v>272</v>
      </c>
      <c r="E104" s="21"/>
      <c r="F104" s="21"/>
      <c r="G104" s="21"/>
      <c r="H104" s="21"/>
      <c r="I104" s="21"/>
      <c r="J104" s="21"/>
      <c r="K104" s="21">
        <f>K76</f>
        <v>0</v>
      </c>
    </row>
  </sheetData>
  <sheetProtection algorithmName="SHA-512" hashValue="v7J2aOLkODdn0mzbIQoUNC9O7yACKsJlYfuVSWlvNXXqJSzLAid7UQ3zP6FbwT74NuOseqq+nsebSueSOzQW6w==" saltValue="s0FRfOLHhXNGjkcrWNl2hA==" spinCount="100000" sheet="1" objects="1" scenarios="1"/>
  <phoneticPr fontId="4" type="noConversion"/>
  <conditionalFormatting sqref="A2:AN71">
    <cfRule type="expression" dxfId="39" priority="13">
      <formula>AND($J2&lt;&gt;"",$J2&lt;&gt;plan)</formula>
    </cfRule>
    <cfRule type="expression" dxfId="38" priority="42">
      <formula>($B2=TRUE)</formula>
    </cfRule>
  </conditionalFormatting>
  <conditionalFormatting sqref="D2:D71">
    <cfRule type="expression" dxfId="37" priority="46">
      <formula>(LEFT(D2,3)="&lt;--")</formula>
    </cfRule>
  </conditionalFormatting>
  <conditionalFormatting sqref="E83 E88 E91">
    <cfRule type="dataBar" priority="34">
      <dataBar>
        <cfvo type="num" val="0"/>
        <cfvo type="formula" val="$G$83"/>
        <color rgb="FF638EC6"/>
      </dataBar>
      <extLst>
        <ext xmlns:x14="http://schemas.microsoft.com/office/spreadsheetml/2009/9/main" uri="{B025F937-C7B1-47D3-B67F-A62EFF666E3E}">
          <x14:id>{58E0CAAB-86E1-4A13-AE18-ADFCB636A3F0}</x14:id>
        </ext>
      </extLst>
    </cfRule>
  </conditionalFormatting>
  <conditionalFormatting sqref="E83:E98">
    <cfRule type="expression" dxfId="36" priority="10">
      <formula>ISTEXT(E83)</formula>
    </cfRule>
  </conditionalFormatting>
  <conditionalFormatting sqref="E84 E89 E92">
    <cfRule type="dataBar" priority="35">
      <dataBar>
        <cfvo type="num" val="0"/>
        <cfvo type="formula" val="$G$84"/>
        <color rgb="FF638EC6"/>
      </dataBar>
      <extLst>
        <ext xmlns:x14="http://schemas.microsoft.com/office/spreadsheetml/2009/9/main" uri="{B025F937-C7B1-47D3-B67F-A62EFF666E3E}">
          <x14:id>{0DA08EBA-AA9C-4A2E-A40C-32CBC92DF599}</x14:id>
        </ext>
      </extLst>
    </cfRule>
  </conditionalFormatting>
  <conditionalFormatting sqref="E85 E90 E93 E98">
    <cfRule type="dataBar" priority="33">
      <dataBar>
        <cfvo type="num" val="0"/>
        <cfvo type="formula" val="$G$85"/>
        <color rgb="FF638EC6"/>
      </dataBar>
      <extLst>
        <ext xmlns:x14="http://schemas.microsoft.com/office/spreadsheetml/2009/9/main" uri="{B025F937-C7B1-47D3-B67F-A62EFF666E3E}">
          <x14:id>{2A0102FE-73EC-45BB-8B3E-F0606FAF8DE3}</x14:id>
        </ext>
      </extLst>
    </cfRule>
  </conditionalFormatting>
  <conditionalFormatting sqref="E86 E94">
    <cfRule type="dataBar" priority="31">
      <dataBar>
        <cfvo type="num" val="0"/>
        <cfvo type="formula" val="$G$86"/>
        <color rgb="FF638EC6"/>
      </dataBar>
      <extLst>
        <ext xmlns:x14="http://schemas.microsoft.com/office/spreadsheetml/2009/9/main" uri="{B025F937-C7B1-47D3-B67F-A62EFF666E3E}">
          <x14:id>{E0D6E67B-7E1E-4531-963D-73C502CE9D4F}</x14:id>
        </ext>
      </extLst>
    </cfRule>
  </conditionalFormatting>
  <conditionalFormatting sqref="E87:E90 E95 E98">
    <cfRule type="dataBar" priority="30">
      <dataBar>
        <cfvo type="num" val="0"/>
        <cfvo type="formula" val="$G$87"/>
        <color rgb="FF638EC6"/>
      </dataBar>
      <extLst>
        <ext xmlns:x14="http://schemas.microsoft.com/office/spreadsheetml/2009/9/main" uri="{B025F937-C7B1-47D3-B67F-A62EFF666E3E}">
          <x14:id>{C999FDCB-354B-49E2-8631-3798D6FA146F}</x14:id>
        </ext>
      </extLst>
    </cfRule>
  </conditionalFormatting>
  <conditionalFormatting sqref="E91">
    <cfRule type="dataBar" priority="26">
      <dataBar>
        <cfvo type="num" val="0"/>
        <cfvo type="formula" val="$G$91"/>
        <color rgb="FF638EC6"/>
      </dataBar>
      <extLst>
        <ext xmlns:x14="http://schemas.microsoft.com/office/spreadsheetml/2009/9/main" uri="{B025F937-C7B1-47D3-B67F-A62EFF666E3E}">
          <x14:id>{D09744FD-DA44-4F40-AD9A-B00EBF174C38}</x14:id>
        </ext>
      </extLst>
    </cfRule>
  </conditionalFormatting>
  <conditionalFormatting sqref="E92">
    <cfRule type="dataBar" priority="25">
      <dataBar>
        <cfvo type="num" val="0"/>
        <cfvo type="formula" val="$G$92"/>
        <color rgb="FF638EC6"/>
      </dataBar>
      <extLst>
        <ext xmlns:x14="http://schemas.microsoft.com/office/spreadsheetml/2009/9/main" uri="{B025F937-C7B1-47D3-B67F-A62EFF666E3E}">
          <x14:id>{51C0954A-6382-4171-A640-D43440449941}</x14:id>
        </ext>
      </extLst>
    </cfRule>
  </conditionalFormatting>
  <conditionalFormatting sqref="E93">
    <cfRule type="dataBar" priority="18">
      <dataBar>
        <cfvo type="num" val="0"/>
        <cfvo type="formula" val="$G$93"/>
        <color rgb="FF638EC6"/>
      </dataBar>
      <extLst>
        <ext xmlns:x14="http://schemas.microsoft.com/office/spreadsheetml/2009/9/main" uri="{B025F937-C7B1-47D3-B67F-A62EFF666E3E}">
          <x14:id>{13071B67-3506-4517-8D53-F14B976DA49E}</x14:id>
        </ext>
      </extLst>
    </cfRule>
  </conditionalFormatting>
  <conditionalFormatting sqref="E94">
    <cfRule type="dataBar" priority="17">
      <dataBar>
        <cfvo type="num" val="0"/>
        <cfvo type="formula" val="$G$94"/>
        <color rgb="FF638EC6"/>
      </dataBar>
      <extLst>
        <ext xmlns:x14="http://schemas.microsoft.com/office/spreadsheetml/2009/9/main" uri="{B025F937-C7B1-47D3-B67F-A62EFF666E3E}">
          <x14:id>{1734BFDF-5ACF-4AF3-A7C7-2E98528835B2}</x14:id>
        </ext>
      </extLst>
    </cfRule>
  </conditionalFormatting>
  <conditionalFormatting sqref="E95">
    <cfRule type="dataBar" priority="16">
      <dataBar>
        <cfvo type="num" val="0"/>
        <cfvo type="formula" val="$G$95"/>
        <color rgb="FF638EC6"/>
      </dataBar>
      <extLst>
        <ext xmlns:x14="http://schemas.microsoft.com/office/spreadsheetml/2009/9/main" uri="{B025F937-C7B1-47D3-B67F-A62EFF666E3E}">
          <x14:id>{B0392757-E052-49DE-A2D4-B6943EFAA880}</x14:id>
        </ext>
      </extLst>
    </cfRule>
  </conditionalFormatting>
  <conditionalFormatting sqref="E96">
    <cfRule type="dataBar" priority="2">
      <dataBar>
        <cfvo type="num" val="0"/>
        <cfvo type="formula" val="$G$86"/>
        <color rgb="FF638EC6"/>
      </dataBar>
      <extLst>
        <ext xmlns:x14="http://schemas.microsoft.com/office/spreadsheetml/2009/9/main" uri="{B025F937-C7B1-47D3-B67F-A62EFF666E3E}">
          <x14:id>{14C2FA90-F23A-4361-BB36-2C5090C8E948}</x14:id>
        </ext>
      </extLst>
    </cfRule>
  </conditionalFormatting>
  <conditionalFormatting sqref="E97">
    <cfRule type="dataBar" priority="1">
      <dataBar>
        <cfvo type="num" val="0"/>
        <cfvo type="formula" val="$G$86"/>
        <color rgb="FF638EC6"/>
      </dataBar>
      <extLst>
        <ext xmlns:x14="http://schemas.microsoft.com/office/spreadsheetml/2009/9/main" uri="{B025F937-C7B1-47D3-B67F-A62EFF666E3E}">
          <x14:id>{9F004821-56CA-47C5-9116-CA9DB06F9B57}</x14:id>
        </ext>
      </extLst>
    </cfRule>
  </conditionalFormatting>
  <conditionalFormatting sqref="E98">
    <cfRule type="dataBar" priority="15">
      <dataBar>
        <cfvo type="num" val="0"/>
        <cfvo type="formula" val="$G$98"/>
        <color rgb="FF638EC6"/>
      </dataBar>
      <extLst>
        <ext xmlns:x14="http://schemas.microsoft.com/office/spreadsheetml/2009/9/main" uri="{B025F937-C7B1-47D3-B67F-A62EFF666E3E}">
          <x14:id>{86024301-06F8-444C-A3B0-158A1B20DC15}</x14:id>
        </ext>
      </extLst>
    </cfRule>
  </conditionalFormatting>
  <conditionalFormatting sqref="E101">
    <cfRule type="dataBar" priority="20">
      <dataBar>
        <cfvo type="num" val="0"/>
        <cfvo type="formula" val="$G$101"/>
        <color rgb="FF638EC6"/>
      </dataBar>
      <extLst>
        <ext xmlns:x14="http://schemas.microsoft.com/office/spreadsheetml/2009/9/main" uri="{B025F937-C7B1-47D3-B67F-A62EFF666E3E}">
          <x14:id>{63314CAE-513D-44BE-9562-7CEFC8A493DC}</x14:id>
        </ext>
      </extLst>
    </cfRule>
  </conditionalFormatting>
  <conditionalFormatting sqref="K77:L77 K80:L80 K83:L98 K101:L101">
    <cfRule type="expression" dxfId="35" priority="47">
      <formula>(K77&lt;$G77)</formula>
    </cfRule>
  </conditionalFormatting>
  <conditionalFormatting sqref="K2:AN71">
    <cfRule type="expression" dxfId="34" priority="40">
      <formula>($F2="")</formula>
    </cfRule>
    <cfRule type="expression" dxfId="33" priority="41">
      <formula>EXACT(LEFT(K2,1),"x")</formula>
    </cfRule>
  </conditionalFormatting>
  <dataValidations count="3">
    <dataValidation type="list" allowBlank="1" showInputMessage="1" showErrorMessage="1" sqref="C7:C8 C2:C4 C12 C19 C21:C22 C33:C47 C63:C71" xr:uid="{AEBD0939-2671-473F-A66C-13B22F6B790C}">
      <formula1>courses_list</formula1>
    </dataValidation>
    <dataValidation type="list" allowBlank="1" showInputMessage="1" showErrorMessage="1" sqref="A2:A71" xr:uid="{D7388392-6102-4904-A801-9E5D4DAFFEC8}">
      <formula1>groups_code</formula1>
    </dataValidation>
    <dataValidation type="list" allowBlank="1" showInputMessage="1" showErrorMessage="1" sqref="K2:AN71" xr:uid="{E9FC08F7-5FF1-4ACA-8D17-AB9070D16775}">
      <formula1>grades_list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E0CAAB-86E1-4A13-AE18-ADFCB636A3F0}">
            <x14:dataBar minLength="0" maxLength="100" border="1" negativeBarBorderColorSameAsPositive="0">
              <x14:cfvo type="num">
                <xm:f>0</xm:f>
              </x14:cfvo>
              <x14:cfvo type="formula">
                <xm:f>$G$83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E83 E88 E91</xm:sqref>
        </x14:conditionalFormatting>
        <x14:conditionalFormatting xmlns:xm="http://schemas.microsoft.com/office/excel/2006/main">
          <x14:cfRule type="dataBar" id="{0DA08EBA-AA9C-4A2E-A40C-32CBC92DF599}">
            <x14:dataBar minLength="0" maxLength="100" border="1" negativeBarBorderColorSameAsPositive="0">
              <x14:cfvo type="num">
                <xm:f>0</xm:f>
              </x14:cfvo>
              <x14:cfvo type="formula">
                <xm:f>$G$84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E84 E89 E92</xm:sqref>
        </x14:conditionalFormatting>
        <x14:conditionalFormatting xmlns:xm="http://schemas.microsoft.com/office/excel/2006/main">
          <x14:cfRule type="dataBar" id="{2A0102FE-73EC-45BB-8B3E-F0606FAF8DE3}">
            <x14:dataBar minLength="0" maxLength="100" border="1" negativeBarBorderColorSameAsPositive="0">
              <x14:cfvo type="num">
                <xm:f>0</xm:f>
              </x14:cfvo>
              <x14:cfvo type="formula">
                <xm:f>$G$85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E85 E90 E93 E98</xm:sqref>
        </x14:conditionalFormatting>
        <x14:conditionalFormatting xmlns:xm="http://schemas.microsoft.com/office/excel/2006/main">
          <x14:cfRule type="dataBar" id="{E0D6E67B-7E1E-4531-963D-73C502CE9D4F}">
            <x14:dataBar minLength="0" maxLength="100" border="1" negativeBarBorderColorSameAsPositive="0">
              <x14:cfvo type="num">
                <xm:f>0</xm:f>
              </x14:cfvo>
              <x14:cfvo type="formula">
                <xm:f>$G$86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E86 E94</xm:sqref>
        </x14:conditionalFormatting>
        <x14:conditionalFormatting xmlns:xm="http://schemas.microsoft.com/office/excel/2006/main">
          <x14:cfRule type="dataBar" id="{C999FDCB-354B-49E2-8631-3798D6FA146F}">
            <x14:dataBar minLength="0" maxLength="100" border="1" negativeBarBorderColorSameAsPositive="0">
              <x14:cfvo type="num">
                <xm:f>0</xm:f>
              </x14:cfvo>
              <x14:cfvo type="formula">
                <xm:f>$G$87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E87:E90 E95 E98</xm:sqref>
        </x14:conditionalFormatting>
        <x14:conditionalFormatting xmlns:xm="http://schemas.microsoft.com/office/excel/2006/main">
          <x14:cfRule type="dataBar" id="{D09744FD-DA44-4F40-AD9A-B00EBF174C38}">
            <x14:dataBar minLength="0" maxLength="100" border="1" negativeBarBorderColorSameAsPositive="0">
              <x14:cfvo type="num">
                <xm:f>0</xm:f>
              </x14:cfvo>
              <x14:cfvo type="formula">
                <xm:f>$G$91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E91</xm:sqref>
        </x14:conditionalFormatting>
        <x14:conditionalFormatting xmlns:xm="http://schemas.microsoft.com/office/excel/2006/main">
          <x14:cfRule type="dataBar" id="{51C0954A-6382-4171-A640-D43440449941}">
            <x14:dataBar minLength="0" maxLength="100" border="1" negativeBarBorderColorSameAsPositive="0">
              <x14:cfvo type="num">
                <xm:f>0</xm:f>
              </x14:cfvo>
              <x14:cfvo type="formula">
                <xm:f>$G$92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E92</xm:sqref>
        </x14:conditionalFormatting>
        <x14:conditionalFormatting xmlns:xm="http://schemas.microsoft.com/office/excel/2006/main">
          <x14:cfRule type="dataBar" id="{13071B67-3506-4517-8D53-F14B976DA49E}">
            <x14:dataBar minLength="0" maxLength="100" border="1" negativeBarBorderColorSameAsPositive="0">
              <x14:cfvo type="num">
                <xm:f>0</xm:f>
              </x14:cfvo>
              <x14:cfvo type="formula">
                <xm:f>$G$93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E93</xm:sqref>
        </x14:conditionalFormatting>
        <x14:conditionalFormatting xmlns:xm="http://schemas.microsoft.com/office/excel/2006/main">
          <x14:cfRule type="dataBar" id="{1734BFDF-5ACF-4AF3-A7C7-2E98528835B2}">
            <x14:dataBar minLength="0" maxLength="100" border="1" negativeBarBorderColorSameAsPositive="0">
              <x14:cfvo type="num">
                <xm:f>0</xm:f>
              </x14:cfvo>
              <x14:cfvo type="formula">
                <xm:f>$G$94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E94</xm:sqref>
        </x14:conditionalFormatting>
        <x14:conditionalFormatting xmlns:xm="http://schemas.microsoft.com/office/excel/2006/main">
          <x14:cfRule type="dataBar" id="{B0392757-E052-49DE-A2D4-B6943EFAA880}">
            <x14:dataBar minLength="0" maxLength="100" border="1" negativeBarBorderColorSameAsPositive="0">
              <x14:cfvo type="num">
                <xm:f>0</xm:f>
              </x14:cfvo>
              <x14:cfvo type="formula">
                <xm:f>$G$95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E95</xm:sqref>
        </x14:conditionalFormatting>
        <x14:conditionalFormatting xmlns:xm="http://schemas.microsoft.com/office/excel/2006/main">
          <x14:cfRule type="dataBar" id="{14C2FA90-F23A-4361-BB36-2C5090C8E948}">
            <x14:dataBar minLength="0" maxLength="100" border="1" negativeBarBorderColorSameAsPositive="0">
              <x14:cfvo type="num">
                <xm:f>0</xm:f>
              </x14:cfvo>
              <x14:cfvo type="formula">
                <xm:f>$G$86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E96</xm:sqref>
        </x14:conditionalFormatting>
        <x14:conditionalFormatting xmlns:xm="http://schemas.microsoft.com/office/excel/2006/main">
          <x14:cfRule type="dataBar" id="{9F004821-56CA-47C5-9116-CA9DB06F9B57}">
            <x14:dataBar minLength="0" maxLength="100" border="1" negativeBarBorderColorSameAsPositive="0">
              <x14:cfvo type="num">
                <xm:f>0</xm:f>
              </x14:cfvo>
              <x14:cfvo type="formula">
                <xm:f>$G$86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E97</xm:sqref>
        </x14:conditionalFormatting>
        <x14:conditionalFormatting xmlns:xm="http://schemas.microsoft.com/office/excel/2006/main">
          <x14:cfRule type="dataBar" id="{86024301-06F8-444C-A3B0-158A1B20DC15}">
            <x14:dataBar minLength="0" maxLength="100" border="1" negativeBarBorderColorSameAsPositive="0">
              <x14:cfvo type="num">
                <xm:f>0</xm:f>
              </x14:cfvo>
              <x14:cfvo type="formula">
                <xm:f>$G$98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E98</xm:sqref>
        </x14:conditionalFormatting>
        <x14:conditionalFormatting xmlns:xm="http://schemas.microsoft.com/office/excel/2006/main">
          <x14:cfRule type="dataBar" id="{63314CAE-513D-44BE-9562-7CEFC8A493DC}">
            <x14:dataBar minLength="0" maxLength="100" border="1" negativeBarBorderColorSameAsPositive="0">
              <x14:cfvo type="num">
                <xm:f>0</xm:f>
              </x14:cfvo>
              <x14:cfvo type="formula">
                <xm:f>$G$101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5EA5541-06FC-4A44-A963-14E378CEB9C6}">
          <x14:formula1>
            <xm:f>subjects!$M$2:$M$7</xm:f>
          </x14:formula1>
          <xm:sqref>C9:C10 C5:C6</xm:sqref>
        </x14:dataValidation>
        <x14:dataValidation type="list" allowBlank="1" showInputMessage="1" showErrorMessage="1" xr:uid="{9565AB6D-A1A6-41F2-83D0-D1B1925496A2}">
          <x14:formula1>
            <xm:f>subjects!$O$2</xm:f>
          </x14:formula1>
          <xm:sqref>C14</xm:sqref>
        </x14:dataValidation>
        <x14:dataValidation type="list" allowBlank="1" showInputMessage="1" showErrorMessage="1" xr:uid="{A1EBD4CE-853E-4F31-90D1-B2FEAF814BC0}">
          <x14:formula1>
            <xm:f>subjects!$Q$2:$Q$3</xm:f>
          </x14:formula1>
          <xm:sqref>C17:C18</xm:sqref>
        </x14:dataValidation>
        <x14:dataValidation type="list" allowBlank="1" showInputMessage="1" showErrorMessage="1" xr:uid="{5039E994-05D8-4A7B-8A8D-80D0CCF5C488}">
          <x14:formula1>
            <xm:f>subjects!$A$21:$A$22</xm:f>
          </x14:formula1>
          <xm:sqref>C20</xm:sqref>
        </x14:dataValidation>
        <x14:dataValidation type="list" allowBlank="1" showInputMessage="1" showErrorMessage="1" xr:uid="{02A579E8-3141-4CFB-BD7F-5C682998189A}">
          <x14:formula1>
            <xm:f>subjects!$T$2:$T$11</xm:f>
          </x14:formula1>
          <xm:sqref>C23:C32</xm:sqref>
        </x14:dataValidation>
        <x14:dataValidation type="list" allowBlank="1" showInputMessage="1" showErrorMessage="1" xr:uid="{FF484E3D-2172-4758-833C-2BE9A9DB538A}">
          <x14:formula1>
            <xm:f>subjects!$X$2:$X$23</xm:f>
          </x14:formula1>
          <xm:sqref>C48:C54</xm:sqref>
        </x14:dataValidation>
        <x14:dataValidation type="list" allowBlank="1" showInputMessage="1" showErrorMessage="1" xr:uid="{924349C5-37F8-4ED7-BE91-B14F75814B2F}">
          <x14:formula1>
            <xm:f>subjects!$Y$2:$Y$6</xm:f>
          </x14:formula1>
          <xm:sqref>C56:C62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E4DB-AFA2-4008-940A-FB9A5F1D024D}">
  <sheetPr codeName="Sheet2"/>
  <dimension ref="A1:Z126"/>
  <sheetViews>
    <sheetView topLeftCell="A2" zoomScaleNormal="100" workbookViewId="0">
      <selection activeCell="A2" sqref="A2"/>
    </sheetView>
  </sheetViews>
  <sheetFormatPr defaultRowHeight="14.25" x14ac:dyDescent="0.2"/>
  <cols>
    <col min="1" max="1" width="17" bestFit="1" customWidth="1"/>
    <col min="2" max="2" width="81.25" bestFit="1" customWidth="1"/>
    <col min="3" max="3" width="6.375" bestFit="1" customWidth="1"/>
    <col min="7" max="7" width="12.625" bestFit="1" customWidth="1"/>
    <col min="17" max="17" width="9" customWidth="1"/>
    <col min="18" max="18" width="12.375" bestFit="1" customWidth="1"/>
    <col min="19" max="19" width="11.625" bestFit="1" customWidth="1"/>
    <col min="20" max="20" width="12.375" bestFit="1" customWidth="1"/>
    <col min="21" max="21" width="11.625" bestFit="1" customWidth="1"/>
    <col min="22" max="22" width="12.375" bestFit="1" customWidth="1"/>
    <col min="23" max="23" width="11.625" bestFit="1" customWidth="1"/>
    <col min="24" max="24" width="8.125" bestFit="1" customWidth="1"/>
    <col min="25" max="25" width="11.625" bestFit="1" customWidth="1"/>
    <col min="26" max="26" width="13.625" bestFit="1" customWidth="1"/>
  </cols>
  <sheetData>
    <row r="1" spans="1:26" hidden="1" x14ac:dyDescent="0.2">
      <c r="A1" t="s">
        <v>11</v>
      </c>
      <c r="B1" t="s">
        <v>0</v>
      </c>
      <c r="C1" t="s">
        <v>110</v>
      </c>
      <c r="D1" t="s">
        <v>1</v>
      </c>
      <c r="E1" t="s">
        <v>9</v>
      </c>
      <c r="F1" t="s">
        <v>3</v>
      </c>
      <c r="G1" t="s">
        <v>45</v>
      </c>
      <c r="H1" t="s">
        <v>10</v>
      </c>
      <c r="K1" t="s">
        <v>120</v>
      </c>
      <c r="L1" t="s">
        <v>121</v>
      </c>
      <c r="M1" t="s">
        <v>122</v>
      </c>
      <c r="N1" t="s">
        <v>130</v>
      </c>
      <c r="O1" t="s">
        <v>134</v>
      </c>
      <c r="P1" t="s">
        <v>265</v>
      </c>
      <c r="Q1" t="s">
        <v>266</v>
      </c>
      <c r="R1" t="s">
        <v>267</v>
      </c>
      <c r="S1" t="s">
        <v>123</v>
      </c>
      <c r="T1" t="s">
        <v>124</v>
      </c>
      <c r="U1" t="s">
        <v>125</v>
      </c>
      <c r="V1" t="s">
        <v>126</v>
      </c>
      <c r="W1" t="s">
        <v>127</v>
      </c>
      <c r="X1" t="s">
        <v>268</v>
      </c>
      <c r="Y1" t="s">
        <v>269</v>
      </c>
      <c r="Z1" t="s">
        <v>139</v>
      </c>
    </row>
    <row r="2" spans="1:26" x14ac:dyDescent="0.2">
      <c r="A2" s="1" t="s">
        <v>12</v>
      </c>
      <c r="B2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General Education (&gt;=32)</v>
      </c>
      <c r="C2" t="b">
        <v>1</v>
      </c>
      <c r="D2" t="str">
        <f>""</f>
        <v/>
      </c>
      <c r="E2">
        <v>1000</v>
      </c>
      <c r="F2" t="str">
        <f>IF(OR(subjects[[#This Row],[isTitle]]=TRUE,LEFT(subjects[[#This Row],[group]],1)="9"),"",VALUE(MID(subjects[[#This Row],[code]],4,1))*100)</f>
        <v/>
      </c>
      <c r="G2" t="s">
        <v>109</v>
      </c>
      <c r="H2" t="str">
        <f>""</f>
        <v/>
      </c>
      <c r="K2" t="str">
        <f t="array" ref="K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001101</v>
      </c>
      <c r="L2" t="str">
        <f t="array" ref="L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001101</v>
      </c>
      <c r="M2" t="str">
        <f t="array" ref="M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>001101</v>
      </c>
      <c r="N2" t="str">
        <f t="array" ref="N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>359204</v>
      </c>
      <c r="O2" t="str" cm="1">
        <f t="array" ref="O2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>400110</v>
      </c>
      <c r="P2" t="str" cm="1">
        <f t="array" ref="P2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>140104</v>
      </c>
      <c r="Q2" t="str" cm="1">
        <f t="array" ref="Q2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>140104</v>
      </c>
      <c r="R2" t="str" cm="1">
        <f t="array" ref="R2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>154104</v>
      </c>
      <c r="S2" t="str">
        <f t="array" ref="S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126101</v>
      </c>
      <c r="T2" t="str">
        <f t="array" ref="T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126101</v>
      </c>
      <c r="U2" t="str">
        <f t="array" ref="U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152301</v>
      </c>
      <c r="V2" t="str">
        <f t="array" ref="V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152301</v>
      </c>
      <c r="W2" t="str" cm="1">
        <f t="array" ref="W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152245</v>
      </c>
      <c r="X2" t="str" cm="1">
        <f t="array" ref="X2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152245</v>
      </c>
      <c r="Y2" t="str" cm="1">
        <f t="array" ref="Y2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>LANGUAGE-1</v>
      </c>
      <c r="Z2" t="str">
        <f t="array" ref="Z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>FREE-01 credit</v>
      </c>
    </row>
    <row r="3" spans="1:26" x14ac:dyDescent="0.2">
      <c r="A3" s="1" t="s">
        <v>118</v>
      </c>
      <c r="B3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Learner Person (&gt;=20)</v>
      </c>
      <c r="C3" t="b">
        <v>1</v>
      </c>
      <c r="D3" t="str">
        <f>""</f>
        <v/>
      </c>
      <c r="E3">
        <v>1100</v>
      </c>
      <c r="F3" t="str">
        <f>IF(OR(subjects[[#This Row],[isTitle]]=TRUE,LEFT(subjects[[#This Row],[group]],1)="9"),"",VALUE(MID(subjects[[#This Row],[code]],4,1))*100)</f>
        <v/>
      </c>
      <c r="G3" t="s">
        <v>109</v>
      </c>
      <c r="H3" t="str">
        <f>""</f>
        <v/>
      </c>
      <c r="K3" t="str">
        <f t="array" ref="K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001102</v>
      </c>
      <c r="L3" t="str">
        <f t="array" ref="L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001102</v>
      </c>
      <c r="M3" t="str">
        <f t="array" ref="M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>001102</v>
      </c>
      <c r="N3" t="str">
        <f t="array" ref="N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>651106</v>
      </c>
      <c r="O3" t="str">
        <f t="array" ref="O3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3" t="str" cm="1">
        <f t="array" ref="P3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>050121</v>
      </c>
      <c r="Q3" t="str" cm="1">
        <f t="array" ref="Q3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>050121</v>
      </c>
      <c r="R3" t="str" cm="1">
        <f t="array" ref="R3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>154111</v>
      </c>
      <c r="S3" t="str">
        <f t="array" ref="S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126102</v>
      </c>
      <c r="T3" t="str">
        <f t="array" ref="T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126102</v>
      </c>
      <c r="U3" t="str">
        <f t="array" ref="U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152312</v>
      </c>
      <c r="V3" t="str">
        <f t="array" ref="V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152312</v>
      </c>
      <c r="W3" t="str">
        <f t="array" ref="W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152311</v>
      </c>
      <c r="X3" t="str" cm="1">
        <f t="array" ref="X3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152311</v>
      </c>
      <c r="Y3" t="str" cm="1">
        <f t="array" ref="Y3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>LANGUAGE-2</v>
      </c>
      <c r="Z3" t="str">
        <f t="array" ref="Z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>FREE-02 credits</v>
      </c>
    </row>
    <row r="4" spans="1:26" x14ac:dyDescent="0.2">
      <c r="A4" s="1" t="s">
        <v>119</v>
      </c>
      <c r="B4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Learner Person - Required (&gt;=18)</v>
      </c>
      <c r="C4" t="b">
        <v>1</v>
      </c>
      <c r="D4" t="str">
        <f>""</f>
        <v/>
      </c>
      <c r="E4">
        <v>1110</v>
      </c>
      <c r="F4" t="str">
        <f>IF(OR(subjects[[#This Row],[isTitle]]=TRUE,LEFT(subjects[[#This Row],[group]],1)="9"),"",VALUE(MID(subjects[[#This Row],[code]],4,1))*100)</f>
        <v/>
      </c>
      <c r="H4" t="str">
        <f>""</f>
        <v/>
      </c>
      <c r="K4" t="str">
        <f t="array" ref="K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001201</v>
      </c>
      <c r="L4" t="str">
        <f t="array" ref="L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001201</v>
      </c>
      <c r="M4" t="str">
        <f t="array" ref="M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>001201</v>
      </c>
      <c r="N4" t="str">
        <f t="array" ref="N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" t="str">
        <f t="array" ref="O4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4" t="str" cm="1">
        <f t="array" ref="P4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>154104</v>
      </c>
      <c r="Q4" t="str" cm="1">
        <f t="array" ref="Q4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4" t="str" cm="1">
        <f t="array" ref="R4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4" t="str">
        <f t="array" ref="S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127101</v>
      </c>
      <c r="T4" t="str">
        <f t="array" ref="T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127101</v>
      </c>
      <c r="U4" t="str">
        <f t="array" ref="U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152321</v>
      </c>
      <c r="V4" t="str">
        <f t="array" ref="V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152321</v>
      </c>
      <c r="W4" t="str">
        <f t="array" ref="W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152324</v>
      </c>
      <c r="X4" t="str" cm="1">
        <f t="array" ref="X4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152324</v>
      </c>
      <c r="Y4" t="str" cm="1">
        <f t="array" ref="Y4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>LANGUAGE-3</v>
      </c>
      <c r="Z4" t="str">
        <f t="array" ref="Z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>FREE-03 credits</v>
      </c>
    </row>
    <row r="5" spans="1:26" x14ac:dyDescent="0.2">
      <c r="A5" s="33" t="s">
        <v>14</v>
      </c>
      <c r="B5" s="2" t="s">
        <v>15</v>
      </c>
      <c r="D5">
        <v>3</v>
      </c>
      <c r="E5" s="1">
        <v>1110</v>
      </c>
      <c r="F5">
        <f>IF(OR(subjects[[#This Row],[isTitle]]=TRUE,LEFT(subjects[[#This Row],[group]],1)="9"),"",VALUE(MID(subjects[[#This Row],[code]],4,1))*100)</f>
        <v>100</v>
      </c>
      <c r="G5" t="s">
        <v>43</v>
      </c>
      <c r="H5" t="str">
        <f>""</f>
        <v/>
      </c>
      <c r="K5" t="str">
        <f t="array" ref="K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001224</v>
      </c>
      <c r="L5" t="str">
        <f t="array" ref="L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001224</v>
      </c>
      <c r="M5" t="str">
        <f t="array" ref="M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>001224</v>
      </c>
      <c r="N5" t="str">
        <f t="array" ref="N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" t="str">
        <f t="array" ref="O5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5" t="str" cm="1">
        <f t="array" ref="P5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>154111</v>
      </c>
      <c r="Q5" t="str" cm="1">
        <f t="array" ref="Q5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5" t="str" cm="1">
        <f t="array" ref="R5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5" t="str">
        <f t="array" ref="S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152211</v>
      </c>
      <c r="T5" t="str">
        <f t="array" ref="T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152211</v>
      </c>
      <c r="U5" t="str">
        <f t="array" ref="U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152351</v>
      </c>
      <c r="V5" t="str">
        <f t="array" ref="V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152351</v>
      </c>
      <c r="W5" t="str">
        <f t="array" ref="W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152349</v>
      </c>
      <c r="X5" t="str" cm="1">
        <f t="array" ref="X5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152349</v>
      </c>
      <c r="Y5" t="str" cm="1">
        <f t="array" ref="Y5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>LANGUAGE-4</v>
      </c>
      <c r="Z5" t="str">
        <f t="array" ref="Z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>FREE-04 credits</v>
      </c>
    </row>
    <row r="6" spans="1:26" x14ac:dyDescent="0.2">
      <c r="A6" s="33" t="s">
        <v>16</v>
      </c>
      <c r="B6" s="2" t="s">
        <v>17</v>
      </c>
      <c r="D6">
        <v>3</v>
      </c>
      <c r="E6">
        <v>1110</v>
      </c>
      <c r="F6">
        <f>IF(OR(subjects[[#This Row],[isTitle]]=TRUE,LEFT(subjects[[#This Row],[group]],1)="9"),"",VALUE(MID(subjects[[#This Row],[code]],4,1))*100)</f>
        <v>100</v>
      </c>
      <c r="G6" t="s">
        <v>43</v>
      </c>
      <c r="H6" t="str">
        <f>""</f>
        <v/>
      </c>
      <c r="K6" t="str">
        <f t="array" ref="K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204100</v>
      </c>
      <c r="L6" t="str">
        <f t="array" ref="L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204100</v>
      </c>
      <c r="M6" t="str">
        <f t="array" ref="M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>204100</v>
      </c>
      <c r="N6" t="str">
        <f t="array" ref="N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" t="str">
        <f t="array" ref="O6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6" t="str" cm="1">
        <f t="array" ref="P6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6" t="str" cm="1">
        <f t="array" ref="Q6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6" t="str" cm="1">
        <f t="array" ref="R6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6" t="str">
        <f t="array" ref="S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154141</v>
      </c>
      <c r="T6" t="str">
        <f t="array" ref="T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154141</v>
      </c>
      <c r="U6" t="str">
        <f t="array" ref="U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175231</v>
      </c>
      <c r="V6" t="str">
        <f t="array" ref="V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175231</v>
      </c>
      <c r="W6" t="str">
        <f t="array" ref="W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152414</v>
      </c>
      <c r="X6" t="str" cm="1">
        <f t="array" ref="X6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152414</v>
      </c>
      <c r="Y6" t="str" cm="1">
        <f t="array" ref="Y6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>LANGUAGE-5</v>
      </c>
      <c r="Z6" t="str">
        <f t="array" ref="Z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>FREE-05 credits</v>
      </c>
    </row>
    <row r="7" spans="1:26" x14ac:dyDescent="0.2">
      <c r="A7" s="33" t="s">
        <v>18</v>
      </c>
      <c r="B7" s="2" t="s">
        <v>19</v>
      </c>
      <c r="D7">
        <v>3</v>
      </c>
      <c r="E7">
        <v>1110</v>
      </c>
      <c r="F7">
        <f>IF(OR(subjects[[#This Row],[isTitle]]=TRUE,LEFT(subjects[[#This Row],[group]],1)="9"),"",VALUE(MID(subjects[[#This Row],[code]],4,1))*100)</f>
        <v>200</v>
      </c>
      <c r="G7" t="s">
        <v>43</v>
      </c>
      <c r="H7" t="str">
        <f>""</f>
        <v/>
      </c>
      <c r="K7" t="str">
        <f t="array" ref="K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211100</v>
      </c>
      <c r="L7" t="str">
        <f t="array" ref="L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211100</v>
      </c>
      <c r="M7" t="str">
        <f t="array" ref="M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>211100</v>
      </c>
      <c r="N7" t="str">
        <f t="array" ref="N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" t="str">
        <f t="array" ref="O7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7" t="str" cm="1">
        <f t="array" ref="P7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7" t="str" cm="1">
        <f t="array" ref="Q7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7" t="str" cm="1">
        <f t="array" ref="R7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7" t="str">
        <f t="array" ref="S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154262</v>
      </c>
      <c r="T7" t="str">
        <f t="array" ref="T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154262</v>
      </c>
      <c r="U7" t="str">
        <f t="array" ref="U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175301</v>
      </c>
      <c r="V7" t="str">
        <f t="array" ref="V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175301</v>
      </c>
      <c r="W7" t="str">
        <f t="array" ref="W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152431</v>
      </c>
      <c r="X7" t="str" cm="1">
        <f t="array" ref="X7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152431</v>
      </c>
      <c r="Y7" t="str" cm="1">
        <f t="array" ref="Y7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>LANGUAGE-6</v>
      </c>
      <c r="Z7" t="str">
        <f t="array" ref="Z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>FREE-06 credits</v>
      </c>
    </row>
    <row r="8" spans="1:26" x14ac:dyDescent="0.2">
      <c r="A8" s="33" t="s">
        <v>159</v>
      </c>
      <c r="B8" s="2" t="s">
        <v>160</v>
      </c>
      <c r="D8">
        <v>3</v>
      </c>
      <c r="E8">
        <v>1110</v>
      </c>
      <c r="F8">
        <f>IF(OR(subjects[[#This Row],[isTitle]]=TRUE,LEFT(subjects[[#This Row],[group]],1)="9"),"",VALUE(MID(subjects[[#This Row],[code]],4,1))*100)</f>
        <v>200</v>
      </c>
      <c r="G8" t="s">
        <v>43</v>
      </c>
      <c r="H8" t="str">
        <f>""</f>
        <v/>
      </c>
      <c r="K8" t="str">
        <f t="array" ref="K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359204</v>
      </c>
      <c r="L8" t="str">
        <f t="array" ref="L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359204</v>
      </c>
      <c r="M8" t="str">
        <f t="array" ref="M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" t="str">
        <f t="array" ref="N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" t="str">
        <f t="array" ref="O8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8" t="str" cm="1">
        <f t="array" ref="P8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8" t="str" cm="1">
        <f t="array" ref="Q8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8" t="str" cm="1">
        <f t="array" ref="R8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8" t="str">
        <f t="array" ref="S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159101</v>
      </c>
      <c r="T8" t="str">
        <f t="array" ref="T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159101</v>
      </c>
      <c r="U8" t="str">
        <f t="array" ref="U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175333</v>
      </c>
      <c r="V8" t="str">
        <f t="array" ref="V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175333</v>
      </c>
      <c r="W8" t="str">
        <f t="array" ref="W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159352</v>
      </c>
      <c r="X8" t="str" cm="1">
        <f t="array" ref="X8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159352</v>
      </c>
      <c r="Y8" t="str" cm="1">
        <f t="array" ref="Y8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8" t="str">
        <f t="array" ref="Z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" spans="1:26" x14ac:dyDescent="0.2">
      <c r="A9" s="33" t="s">
        <v>115</v>
      </c>
      <c r="B9" s="2" t="s">
        <v>116</v>
      </c>
      <c r="D9">
        <v>3</v>
      </c>
      <c r="E9">
        <v>1110</v>
      </c>
      <c r="F9">
        <f>IF(OR(subjects[[#This Row],[isTitle]]=TRUE,LEFT(subjects[[#This Row],[group]],1)="9"),"",VALUE(MID(subjects[[#This Row],[code]],4,1))*100)</f>
        <v>100</v>
      </c>
      <c r="G9" t="s">
        <v>43</v>
      </c>
      <c r="H9" t="str">
        <f>""</f>
        <v/>
      </c>
      <c r="K9" t="str">
        <f t="array" ref="K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651106</v>
      </c>
      <c r="L9" t="str">
        <f t="array" ref="L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651106</v>
      </c>
      <c r="M9" t="str">
        <f t="array" ref="M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" t="str">
        <f t="array" ref="N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" t="str">
        <f t="array" ref="O9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9" t="str" cm="1">
        <f t="array" ref="P9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9" t="str" cm="1">
        <f t="array" ref="Q9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9" t="str" cm="1">
        <f t="array" ref="R9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9" t="str">
        <f t="array" ref="S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176101</v>
      </c>
      <c r="T9" t="str">
        <f t="array" ref="T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176101</v>
      </c>
      <c r="U9" t="str">
        <f t="array" ref="U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175341</v>
      </c>
      <c r="V9" t="str">
        <f t="array" ref="V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175341</v>
      </c>
      <c r="W9" t="str">
        <f t="array" ref="W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159353</v>
      </c>
      <c r="X9" t="str" cm="1">
        <f t="array" ref="X9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159353</v>
      </c>
      <c r="Y9" t="str" cm="1">
        <f t="array" ref="Y9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9" t="str">
        <f t="array" ref="Z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" spans="1:26" x14ac:dyDescent="0.2">
      <c r="A10" s="33" t="s">
        <v>161</v>
      </c>
      <c r="B10" s="2" t="s">
        <v>162</v>
      </c>
      <c r="D10">
        <v>3</v>
      </c>
      <c r="E10">
        <v>1110</v>
      </c>
      <c r="F10">
        <f>IF(OR(subjects[[#This Row],[isTitle]]=TRUE,LEFT(subjects[[#This Row],[group]],1)="9"),"",VALUE(MID(subjects[[#This Row],[code]],4,1))*100)</f>
        <v>100</v>
      </c>
      <c r="G10" t="s">
        <v>43</v>
      </c>
      <c r="H10" t="str">
        <f>""</f>
        <v/>
      </c>
      <c r="K10" t="str">
        <f t="array" ref="K1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400110</v>
      </c>
      <c r="L10" t="str">
        <f t="array" ref="L1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400110</v>
      </c>
      <c r="M10" t="str">
        <f t="array" ref="M1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" t="str">
        <f t="array" ref="N1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" t="str">
        <f t="array" ref="O10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0" t="str" cm="1">
        <f t="array" ref="P10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0" t="str" cm="1">
        <f t="array" ref="Q10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0" t="str" cm="1">
        <f t="array" ref="R10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0" t="str">
        <f t="array" ref="S1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751101</v>
      </c>
      <c r="T10" t="str">
        <f t="array" ref="T1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751101</v>
      </c>
      <c r="U10" t="str">
        <f t="array" ref="U1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175409</v>
      </c>
      <c r="V10" t="str">
        <f t="array" ref="V1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175409</v>
      </c>
      <c r="W10" t="str">
        <f t="array" ref="W1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159424</v>
      </c>
      <c r="X10" t="str" cm="1">
        <f t="array" ref="X10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159424</v>
      </c>
      <c r="Y10" t="str" cm="1">
        <f t="array" ref="Y10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0" t="str">
        <f t="array" ref="Z1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" spans="1:26" x14ac:dyDescent="0.2">
      <c r="A11" s="1" t="s">
        <v>260</v>
      </c>
      <c r="B11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Learner Person - Elective (&gt;=2)</v>
      </c>
      <c r="C11" t="b">
        <v>1</v>
      </c>
      <c r="E11">
        <v>1120</v>
      </c>
      <c r="F11" t="str">
        <f>IF(OR(subjects[[#This Row],[isTitle]]=TRUE,LEFT(subjects[[#This Row],[group]],1)="9"),"",VALUE(MID(subjects[[#This Row],[code]],4,1))*100)</f>
        <v/>
      </c>
      <c r="H11" t="str">
        <f>""</f>
        <v/>
      </c>
      <c r="K11" t="str">
        <f t="array" ref="K1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140104</v>
      </c>
      <c r="L11" t="str">
        <f t="array" ref="L1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140104</v>
      </c>
      <c r="M11" t="str">
        <f t="array" ref="M1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" t="str">
        <f t="array" ref="N1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" t="str">
        <f t="array" ref="O11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1" t="str" cm="1">
        <f t="array" ref="P11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1" t="str" cm="1">
        <f t="array" ref="Q11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1" t="str" cm="1">
        <f t="array" ref="R11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1" t="str">
        <f t="array" ref="S1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751102</v>
      </c>
      <c r="T11" t="str">
        <f t="array" ref="T1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751102</v>
      </c>
      <c r="U11" t="str">
        <f t="array" ref="U1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175481</v>
      </c>
      <c r="V11" t="str">
        <f t="array" ref="V1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175481</v>
      </c>
      <c r="W11" t="str">
        <f t="array" ref="W1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159454</v>
      </c>
      <c r="X11" t="str" cm="1">
        <f t="array" ref="X11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159454</v>
      </c>
      <c r="Y11" t="str" cm="1">
        <f t="array" ref="Y11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1" t="str">
        <f t="array" ref="Z1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2" spans="1:26" x14ac:dyDescent="0.2">
      <c r="A12" s="1" t="s">
        <v>163</v>
      </c>
      <c r="B12" t="s">
        <v>164</v>
      </c>
      <c r="D12">
        <v>2</v>
      </c>
      <c r="E12">
        <v>1120</v>
      </c>
      <c r="F12">
        <f>IF(OR(subjects[[#This Row],[isTitle]]=TRUE,LEFT(subjects[[#This Row],[group]],1)="9"),"",VALUE(MID(subjects[[#This Row],[code]],4,1))*100)</f>
        <v>200</v>
      </c>
      <c r="G12" t="s">
        <v>43</v>
      </c>
      <c r="H12" t="str">
        <f>""</f>
        <v/>
      </c>
      <c r="K12" t="str">
        <f t="array" ref="K1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050121</v>
      </c>
      <c r="L12" t="str">
        <f t="array" ref="L1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050121</v>
      </c>
      <c r="M12" t="str">
        <f t="array" ref="M1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2" t="str">
        <f t="array" ref="N1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2" t="str">
        <f t="array" ref="O12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2" t="str" cm="1">
        <f t="array" ref="P12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2" t="str" cm="1">
        <f t="array" ref="Q12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2" t="str" cm="1">
        <f t="array" ref="R12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2" t="str">
        <f t="array" ref="S1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152301</v>
      </c>
      <c r="T12" t="str">
        <f t="array" ref="T1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2" t="str">
        <f t="array" ref="U1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175499</v>
      </c>
      <c r="V12" t="str">
        <f t="array" ref="V1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175499</v>
      </c>
      <c r="W12" t="str">
        <f t="array" ref="W1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175415</v>
      </c>
      <c r="X12" t="str" cm="1">
        <f t="array" ref="X12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175415</v>
      </c>
      <c r="Y12" t="str" cm="1">
        <f t="array" ref="Y12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2" t="str">
        <f t="array" ref="Z1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3" spans="1:26" x14ac:dyDescent="0.2">
      <c r="A13" s="1" t="s">
        <v>165</v>
      </c>
      <c r="B13" t="s">
        <v>166</v>
      </c>
      <c r="D13">
        <v>2</v>
      </c>
      <c r="E13">
        <v>1120</v>
      </c>
      <c r="F13">
        <f>IF(OR(subjects[[#This Row],[isTitle]]=TRUE,LEFT(subjects[[#This Row],[group]],1)="9"),"",VALUE(MID(subjects[[#This Row],[code]],4,1))*100)</f>
        <v>100</v>
      </c>
      <c r="G13" t="s">
        <v>43</v>
      </c>
      <c r="H13" t="str">
        <f>""</f>
        <v/>
      </c>
      <c r="K13" t="str">
        <f t="array" ref="K1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154104</v>
      </c>
      <c r="L13" t="str">
        <f t="array" ref="L1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154104</v>
      </c>
      <c r="M13" t="str">
        <f t="array" ref="M1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3" t="str">
        <f t="array" ref="N1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3" t="str">
        <f t="array" ref="O13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3" t="str" cm="1">
        <f t="array" ref="P13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3" t="str" cm="1">
        <f t="array" ref="Q13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3" t="str" cm="1">
        <f t="array" ref="R13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3" t="str">
        <f t="array" ref="S1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152312</v>
      </c>
      <c r="T13" t="str">
        <f t="array" ref="T1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3" t="str">
        <f t="array" ref="U1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152245</v>
      </c>
      <c r="V13" t="str">
        <f t="array" ref="V1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3" t="str">
        <f t="array" ref="W1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175431</v>
      </c>
      <c r="X13" t="str" cm="1">
        <f t="array" ref="X13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175431</v>
      </c>
      <c r="Y13" t="str" cm="1">
        <f t="array" ref="Y13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3" t="str">
        <f t="array" ref="Z1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4" spans="1:26" x14ac:dyDescent="0.2">
      <c r="A14" s="1" t="s">
        <v>129</v>
      </c>
      <c r="B14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Innovative Co-creator (&gt;=3)</v>
      </c>
      <c r="C14" t="b">
        <v>1</v>
      </c>
      <c r="D14" t="str">
        <f>""</f>
        <v/>
      </c>
      <c r="E14">
        <v>1130</v>
      </c>
      <c r="F14" t="str">
        <f>IF(OR(subjects[[#This Row],[isTitle]]=TRUE,LEFT(subjects[[#This Row],[group]],1)="9"),"",VALUE(MID(subjects[[#This Row],[code]],4,1))*100)</f>
        <v/>
      </c>
      <c r="G14" t="s">
        <v>109</v>
      </c>
      <c r="H14" t="str">
        <f>""</f>
        <v/>
      </c>
      <c r="K14" t="str">
        <f t="array" ref="K1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154111</v>
      </c>
      <c r="L14" t="str">
        <f t="array" ref="L1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154111</v>
      </c>
      <c r="M14" t="str">
        <f t="array" ref="M1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4" t="str">
        <f t="array" ref="N1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4" t="str">
        <f t="array" ref="O14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4" t="str" cm="1">
        <f t="array" ref="P14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4" t="str" cm="1">
        <f t="array" ref="Q14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4" t="str" cm="1">
        <f t="array" ref="R14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4" t="str">
        <f t="array" ref="S1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152321</v>
      </c>
      <c r="T14" t="str">
        <f t="array" ref="T1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4" t="str">
        <f t="array" ref="U1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152311</v>
      </c>
      <c r="V14" t="str">
        <f t="array" ref="V1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4" t="str">
        <f t="array" ref="W1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175432</v>
      </c>
      <c r="X14" t="str" cm="1">
        <f t="array" ref="X14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175432</v>
      </c>
      <c r="Y14" t="str" cm="1">
        <f t="array" ref="Y14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4" t="str">
        <f t="array" ref="Z1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5" spans="1:26" x14ac:dyDescent="0.2">
      <c r="A15" s="33" t="s">
        <v>167</v>
      </c>
      <c r="B15" s="2" t="s">
        <v>168</v>
      </c>
      <c r="D15">
        <v>3</v>
      </c>
      <c r="E15">
        <v>1130</v>
      </c>
      <c r="F15">
        <f>IF(OR(subjects[[#This Row],[isTitle]]=TRUE,LEFT(subjects[[#This Row],[group]],1)="9"),"",VALUE(MID(subjects[[#This Row],[code]],4,1))*100)</f>
        <v>100</v>
      </c>
      <c r="G15" t="s">
        <v>43</v>
      </c>
      <c r="H15" t="str">
        <f>""</f>
        <v/>
      </c>
      <c r="K15" t="str">
        <f t="array" ref="K1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5" t="str">
        <f t="array" ref="L1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5" t="str">
        <f t="array" ref="M1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5" t="str">
        <f t="array" ref="N1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5" t="str">
        <f t="array" ref="O15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5" t="str" cm="1">
        <f t="array" ref="P15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5" t="str" cm="1">
        <f t="array" ref="Q15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5" t="str" cm="1">
        <f t="array" ref="R15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5" t="str">
        <f t="array" ref="S1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152351</v>
      </c>
      <c r="T15" t="str">
        <f t="array" ref="T1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5" t="str">
        <f t="array" ref="U1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152324</v>
      </c>
      <c r="V15" t="str">
        <f t="array" ref="V1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5" t="str">
        <f t="array" ref="W1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126213</v>
      </c>
      <c r="X15" t="str" cm="1">
        <f t="array" ref="X15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126213</v>
      </c>
      <c r="Y15" t="str" cm="1">
        <f t="array" ref="Y15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5" t="str">
        <f t="array" ref="Z1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6" spans="1:26" x14ac:dyDescent="0.2">
      <c r="A16" s="1" t="s">
        <v>131</v>
      </c>
      <c r="B16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Active Citizen (&gt;=9)</v>
      </c>
      <c r="C16" t="b">
        <v>1</v>
      </c>
      <c r="D16" t="str">
        <f>""</f>
        <v/>
      </c>
      <c r="E16">
        <v>1140</v>
      </c>
      <c r="F16" t="str">
        <f>IF(OR(subjects[[#This Row],[isTitle]]=TRUE,LEFT(subjects[[#This Row],[group]],1)="9"),"",VALUE(MID(subjects[[#This Row],[code]],4,1))*100)</f>
        <v/>
      </c>
      <c r="K16" t="str">
        <f t="array" ref="K1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6" t="str">
        <f t="array" ref="L1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6" t="str">
        <f t="array" ref="M1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6" t="str">
        <f t="array" ref="N1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6" t="str">
        <f t="array" ref="O16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6" t="str" cm="1">
        <f t="array" ref="P16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6" t="str" cm="1">
        <f t="array" ref="Q16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6" t="str" cm="1">
        <f t="array" ref="R16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6" t="str">
        <f t="array" ref="S1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175231</v>
      </c>
      <c r="T16" t="str">
        <f t="array" ref="T1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6" t="str">
        <f t="array" ref="U1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152349</v>
      </c>
      <c r="V16" t="str">
        <f t="array" ref="V1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6" t="str">
        <f t="array" ref="W1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126324</v>
      </c>
      <c r="X16" t="str" cm="1">
        <f t="array" ref="X16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126324</v>
      </c>
      <c r="Y16" t="str" cm="1">
        <f t="array" ref="Y16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6" t="str">
        <f t="array" ref="Z1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7" spans="1:26" x14ac:dyDescent="0.2">
      <c r="A17" s="1" t="s">
        <v>262</v>
      </c>
      <c r="B17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Active Citizen - Required (&gt;=6)</v>
      </c>
      <c r="C17" t="b">
        <v>1</v>
      </c>
      <c r="E17">
        <v>1141</v>
      </c>
      <c r="K17" t="str">
        <f t="array" ref="K1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7" t="str">
        <f t="array" ref="L1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7" t="str">
        <f t="array" ref="M1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7" t="str">
        <f t="array" ref="N1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7" t="str">
        <f t="array" ref="O17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7" t="str" cm="1">
        <f t="array" ref="P17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7" t="str" cm="1">
        <f t="array" ref="Q17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7" t="str" cm="1">
        <f t="array" ref="R17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7" t="str">
        <f t="array" ref="S1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175301</v>
      </c>
      <c r="T17" t="str">
        <f t="array" ref="T1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7" t="str">
        <f t="array" ref="U1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152414</v>
      </c>
      <c r="V17" t="str">
        <f t="array" ref="V1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7" t="str">
        <f t="array" ref="W1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126327</v>
      </c>
      <c r="X17" t="str" cm="1">
        <f t="array" ref="X17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126327</v>
      </c>
      <c r="Y17" t="str" cm="1">
        <f t="array" ref="Y17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7" t="str">
        <f t="array" ref="Z1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8" spans="1:26" x14ac:dyDescent="0.2">
      <c r="A18" s="33" t="s">
        <v>132</v>
      </c>
      <c r="B18" s="2" t="s">
        <v>133</v>
      </c>
      <c r="D18">
        <v>3</v>
      </c>
      <c r="E18">
        <v>1141</v>
      </c>
      <c r="F18">
        <f>IF(OR(subjects[[#This Row],[isTitle]]=TRUE,LEFT(subjects[[#This Row],[group]],1)="9"),"",VALUE(MID(subjects[[#This Row],[code]],4,1))*100)</f>
        <v>100</v>
      </c>
      <c r="G18" t="s">
        <v>43</v>
      </c>
      <c r="K18" t="str">
        <f t="array" ref="K1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8" t="str">
        <f t="array" ref="L1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8" t="str">
        <f t="array" ref="M1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8" t="str">
        <f t="array" ref="N1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8" t="str">
        <f t="array" ref="O18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8" t="str" cm="1">
        <f t="array" ref="P18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8" t="str" cm="1">
        <f t="array" ref="Q18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8" t="str" cm="1">
        <f t="array" ref="R18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8" t="str">
        <f t="array" ref="S1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175333</v>
      </c>
      <c r="T18" t="str">
        <f t="array" ref="T1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8" t="str">
        <f t="array" ref="U1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152431</v>
      </c>
      <c r="V18" t="str">
        <f t="array" ref="V1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8" t="str">
        <f t="array" ref="W1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152331</v>
      </c>
      <c r="X18" t="str" cm="1">
        <f t="array" ref="X18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152331</v>
      </c>
      <c r="Y18" t="str" cm="1">
        <f t="array" ref="Y18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8" t="str">
        <f t="array" ref="Z1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9" spans="1:26" x14ac:dyDescent="0.2">
      <c r="A19" s="33" t="s">
        <v>169</v>
      </c>
      <c r="B19" s="2" t="s">
        <v>170</v>
      </c>
      <c r="D19">
        <v>3</v>
      </c>
      <c r="E19">
        <v>1141</v>
      </c>
      <c r="F19">
        <f>IF(OR(subjects[[#This Row],[isTitle]]=TRUE,LEFT(subjects[[#This Row],[group]],1)="9"),"",VALUE(MID(subjects[[#This Row],[code]],4,1))*100)</f>
        <v>100</v>
      </c>
      <c r="G19" t="s">
        <v>43</v>
      </c>
      <c r="K19" t="str">
        <f t="array" ref="K1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9" t="str">
        <f t="array" ref="L1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9" t="str">
        <f t="array" ref="M1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9" t="str">
        <f t="array" ref="N1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9" t="str">
        <f t="array" ref="O19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9" t="str" cm="1">
        <f t="array" ref="P19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9" t="str" cm="1">
        <f t="array" ref="Q19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9" t="str" cm="1">
        <f t="array" ref="R19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9" t="str">
        <f t="array" ref="S1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175341</v>
      </c>
      <c r="T19" t="str">
        <f t="array" ref="T1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9" t="str">
        <f t="array" ref="U1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159352</v>
      </c>
      <c r="V19" t="str">
        <f t="array" ref="V1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9" t="str">
        <f t="array" ref="W1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152422</v>
      </c>
      <c r="X19" t="str" cm="1">
        <f t="array" ref="X19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152422</v>
      </c>
      <c r="Y19" t="str" cm="1">
        <f t="array" ref="Y19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9" t="str">
        <f t="array" ref="Z1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0" spans="1:26" x14ac:dyDescent="0.2">
      <c r="A20" s="1" t="s">
        <v>261</v>
      </c>
      <c r="B20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Active Citizen - Elective (&gt;=3)</v>
      </c>
      <c r="C20" t="b">
        <v>1</v>
      </c>
      <c r="D20" t="str">
        <f>""</f>
        <v/>
      </c>
      <c r="E20">
        <v>1142</v>
      </c>
      <c r="F20" t="str">
        <f>IF(OR(subjects[[#This Row],[isTitle]]=TRUE,LEFT(subjects[[#This Row],[group]],1)="9"),"",VALUE(MID(subjects[[#This Row],[code]],4,1))*100)</f>
        <v/>
      </c>
      <c r="K20" t="str">
        <f t="array" ref="K2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0" t="str">
        <f t="array" ref="L2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0" t="str">
        <f t="array" ref="M2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0" t="str">
        <f t="array" ref="N2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0" t="str">
        <f t="array" ref="O20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20" t="str" cm="1">
        <f t="array" ref="P20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20" t="str" cm="1">
        <f t="array" ref="Q20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20" t="str" cm="1">
        <f t="array" ref="R20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20" t="str">
        <f t="array" ref="S2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175409</v>
      </c>
      <c r="T20" t="str">
        <f t="array" ref="T2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0" t="str">
        <f t="array" ref="U2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159353</v>
      </c>
      <c r="V20" t="str">
        <f t="array" ref="V2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0" t="str">
        <f t="array" ref="W2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154340</v>
      </c>
      <c r="X20" t="str" cm="1">
        <f t="array" ref="X20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154340</v>
      </c>
      <c r="Y20" t="str" cm="1">
        <f t="array" ref="Y20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20" t="str">
        <f t="array" ref="Z2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1" spans="1:26" x14ac:dyDescent="0.2">
      <c r="A21" s="1" t="s">
        <v>21</v>
      </c>
      <c r="B21" t="s">
        <v>22</v>
      </c>
      <c r="D21">
        <v>3</v>
      </c>
      <c r="E21">
        <v>1142</v>
      </c>
      <c r="F21">
        <f>IF(OR(subjects[[#This Row],[isTitle]]=TRUE,LEFT(subjects[[#This Row],[group]],1)="9"),"",VALUE(MID(subjects[[#This Row],[code]],4,1))*100)</f>
        <v>100</v>
      </c>
      <c r="G21" t="s">
        <v>43</v>
      </c>
      <c r="H21" t="str">
        <f>""</f>
        <v/>
      </c>
      <c r="K21" t="str">
        <f t="array" ref="K2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1" t="str">
        <f t="array" ref="L2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1" t="str">
        <f t="array" ref="M2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1" t="str">
        <f t="array" ref="N2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1" t="str">
        <f t="array" ref="O21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21" t="str" cm="1">
        <f t="array" ref="P21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21" t="str" cm="1">
        <f t="array" ref="Q21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21" t="str" cm="1">
        <f t="array" ref="R21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21" t="str">
        <f t="array" ref="S2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175481</v>
      </c>
      <c r="T21" t="str">
        <f t="array" ref="T2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1" t="str">
        <f t="array" ref="U2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159424</v>
      </c>
      <c r="V21" t="str">
        <f t="array" ref="V2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1" t="str">
        <f t="array" ref="W2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175415</v>
      </c>
      <c r="X21" t="str" cm="1">
        <f t="array" ref="X21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175415</v>
      </c>
      <c r="Y21" t="str" cm="1">
        <f t="array" ref="Y21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21" t="str">
        <f t="array" ref="Z2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2" spans="1:26" x14ac:dyDescent="0.2">
      <c r="A22" s="1" t="s">
        <v>171</v>
      </c>
      <c r="B22" t="s">
        <v>172</v>
      </c>
      <c r="D22">
        <v>3</v>
      </c>
      <c r="E22">
        <v>1142</v>
      </c>
      <c r="F22">
        <f>IF(OR(subjects[[#This Row],[isTitle]]=TRUE,LEFT(subjects[[#This Row],[group]],1)="9"),"",VALUE(MID(subjects[[#This Row],[code]],4,1))*100)</f>
        <v>100</v>
      </c>
      <c r="G22" t="s">
        <v>43</v>
      </c>
      <c r="H22" t="str">
        <f>""</f>
        <v/>
      </c>
      <c r="K22" t="str">
        <f t="array" ref="K2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2" t="str">
        <f t="array" ref="L2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2" t="str">
        <f t="array" ref="M2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2" t="str">
        <f t="array" ref="N2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2" t="str">
        <f t="array" ref="O22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22" t="str" cm="1">
        <f t="array" ref="P22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22" t="str" cm="1">
        <f t="array" ref="Q22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22" t="str" cm="1">
        <f t="array" ref="R22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22" t="str">
        <f t="array" ref="S2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175499</v>
      </c>
      <c r="T22" t="str">
        <f t="array" ref="T2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2" t="str">
        <f t="array" ref="U2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159454</v>
      </c>
      <c r="V22" t="str">
        <f t="array" ref="V2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2" t="str">
        <f t="array" ref="W2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175432</v>
      </c>
      <c r="X22" t="str" cm="1">
        <f t="array" ref="X22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175432</v>
      </c>
      <c r="Y22" t="str" cm="1">
        <f t="array" ref="Y22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22" t="str">
        <f t="array" ref="Z2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3" spans="1:26" x14ac:dyDescent="0.2">
      <c r="A23" s="1" t="s">
        <v>24</v>
      </c>
      <c r="B23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Field of Specialization (&gt;=96)</v>
      </c>
      <c r="C23" t="b">
        <v>1</v>
      </c>
      <c r="D23" t="str">
        <f>""</f>
        <v/>
      </c>
      <c r="E23">
        <v>2000</v>
      </c>
      <c r="F23" t="str">
        <f>IF(OR(subjects[[#This Row],[isTitle]]=TRUE,LEFT(subjects[[#This Row],[group]],1)="9"),"",VALUE(MID(subjects[[#This Row],[code]],4,1))*100)</f>
        <v/>
      </c>
      <c r="G23" t="s">
        <v>109</v>
      </c>
      <c r="H23" t="str">
        <f>""</f>
        <v/>
      </c>
      <c r="K23" t="str">
        <f t="array" ref="K2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3" t="str">
        <f t="array" ref="L2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3" t="str">
        <f t="array" ref="M2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3" t="str">
        <f t="array" ref="N2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3" t="str">
        <f t="array" ref="O23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23" t="str" cm="1">
        <f t="array" ref="P23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23" t="str" cm="1">
        <f t="array" ref="Q23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23" t="str" cm="1">
        <f t="array" ref="R23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23" t="str">
        <f t="array" ref="S2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152245</v>
      </c>
      <c r="T23" t="str">
        <f t="array" ref="T2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3" t="str">
        <f t="array" ref="U2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175415</v>
      </c>
      <c r="V23" t="str">
        <f t="array" ref="V2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3" t="str">
        <f t="array" ref="W2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351204</v>
      </c>
      <c r="X23" t="str" cm="1">
        <f t="array" ref="X23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351204</v>
      </c>
      <c r="Y23" t="str" cm="1">
        <f t="array" ref="Y23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23" t="str">
        <f t="array" ref="Z2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4" spans="1:26" x14ac:dyDescent="0.2">
      <c r="A24" s="1" t="s">
        <v>135</v>
      </c>
      <c r="B24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Core Courses (&gt;=30)</v>
      </c>
      <c r="C24" t="b">
        <v>1</v>
      </c>
      <c r="D24" t="str">
        <f>""</f>
        <v/>
      </c>
      <c r="E24">
        <v>2100</v>
      </c>
      <c r="F24" t="str">
        <f>IF(OR(subjects[[#This Row],[isTitle]]=TRUE,LEFT(subjects[[#This Row],[group]],1)="9"),"",VALUE(MID(subjects[[#This Row],[code]],4,1))*100)</f>
        <v/>
      </c>
      <c r="G24" t="s">
        <v>109</v>
      </c>
      <c r="H24" t="str">
        <f>""</f>
        <v/>
      </c>
      <c r="K24" t="str">
        <f t="array" ref="K2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4" t="str">
        <f t="array" ref="L2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4" t="str">
        <f t="array" ref="M2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4" t="str">
        <f t="array" ref="N2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4" t="str">
        <f t="array" ref="O24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24" t="str" cm="1">
        <f t="array" ref="P24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24" t="str" cm="1">
        <f t="array" ref="Q24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24" t="str" cm="1">
        <f t="array" ref="R24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24" t="str">
        <f t="array" ref="S2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152311</v>
      </c>
      <c r="T24" t="str">
        <f t="array" ref="T2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4" t="str">
        <f t="array" ref="U2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175431</v>
      </c>
      <c r="V24" t="str">
        <f t="array" ref="V2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4" t="str">
        <f t="array" ref="W2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LANGUAGE-1</v>
      </c>
      <c r="X24" t="str" cm="1">
        <f t="array" ref="X24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24" t="str" cm="1">
        <f t="array" ref="Y24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24" t="str">
        <f t="array" ref="Z2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5" spans="1:26" x14ac:dyDescent="0.2">
      <c r="A25" s="33" t="s">
        <v>173</v>
      </c>
      <c r="B25" s="2" t="s">
        <v>174</v>
      </c>
      <c r="D25">
        <v>3</v>
      </c>
      <c r="E25">
        <v>2100</v>
      </c>
      <c r="F25">
        <f>IF(OR(subjects[[#This Row],[isTitle]]=TRUE,LEFT(subjects[[#This Row],[group]],1)="9"),"",VALUE(MID(subjects[[#This Row],[code]],4,1))*100)</f>
        <v>100</v>
      </c>
      <c r="G25" t="s">
        <v>43</v>
      </c>
      <c r="K25" t="str">
        <f t="array" ref="K2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5" t="str">
        <f t="array" ref="L2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5" t="str">
        <f t="array" ref="M2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5" t="str">
        <f t="array" ref="N2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5" t="str">
        <f t="array" ref="O25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25" t="str" cm="1">
        <f t="array" ref="P25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25" t="str" cm="1">
        <f t="array" ref="Q25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25" t="str" cm="1">
        <f t="array" ref="R25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25" t="str">
        <f t="array" ref="S2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152324</v>
      </c>
      <c r="T25" t="str">
        <f t="array" ref="T2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5" t="str">
        <f t="array" ref="U2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175432</v>
      </c>
      <c r="V25" t="str">
        <f t="array" ref="V2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5" t="str">
        <f t="array" ref="W2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LANGUAGE-2</v>
      </c>
      <c r="X25" t="str" cm="1">
        <f t="array" ref="X25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25" t="str" cm="1">
        <f t="array" ref="Y25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25" t="str">
        <f t="array" ref="Z2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6" spans="1:26" x14ac:dyDescent="0.2">
      <c r="A26" s="33" t="s">
        <v>175</v>
      </c>
      <c r="B26" s="2" t="s">
        <v>176</v>
      </c>
      <c r="D26">
        <v>3</v>
      </c>
      <c r="E26">
        <v>2100</v>
      </c>
      <c r="F26">
        <f>IF(OR(subjects[[#This Row],[isTitle]]=TRUE,LEFT(subjects[[#This Row],[group]],1)="9"),"",VALUE(MID(subjects[[#This Row],[code]],4,1))*100)</f>
        <v>100</v>
      </c>
      <c r="G26" t="s">
        <v>43</v>
      </c>
      <c r="K26" t="str">
        <f t="array" ref="K2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6" t="str">
        <f t="array" ref="L2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6" t="str">
        <f t="array" ref="M2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6" t="str">
        <f t="array" ref="N2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6" t="str">
        <f t="array" ref="O26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26" t="str" cm="1">
        <f t="array" ref="P26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26" t="str" cm="1">
        <f t="array" ref="Q26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26" t="str" cm="1">
        <f t="array" ref="R26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26" t="str">
        <f t="array" ref="S2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152349</v>
      </c>
      <c r="T26" t="str">
        <f t="array" ref="T2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6" t="str">
        <f t="array" ref="U2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126213</v>
      </c>
      <c r="V26" t="str">
        <f t="array" ref="V2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6" t="str">
        <f t="array" ref="W2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LANGUAGE-3</v>
      </c>
      <c r="X26" t="str" cm="1">
        <f t="array" ref="X26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26" t="str" cm="1">
        <f t="array" ref="Y26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26" t="str">
        <f t="array" ref="Z2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7" spans="1:26" x14ac:dyDescent="0.2">
      <c r="A27" s="33" t="s">
        <v>177</v>
      </c>
      <c r="B27" s="2" t="s">
        <v>178</v>
      </c>
      <c r="D27">
        <v>3</v>
      </c>
      <c r="E27">
        <v>2100</v>
      </c>
      <c r="F27">
        <f>IF(OR(subjects[[#This Row],[isTitle]]=TRUE,LEFT(subjects[[#This Row],[group]],1)="9"),"",VALUE(MID(subjects[[#This Row],[code]],4,1))*100)</f>
        <v>100</v>
      </c>
      <c r="G27" t="s">
        <v>43</v>
      </c>
      <c r="K27" t="str">
        <f t="array" ref="K2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7" t="str">
        <f t="array" ref="L2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7" t="str">
        <f t="array" ref="M2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7" t="str">
        <f t="array" ref="N2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7" t="str">
        <f t="array" ref="O27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27" t="str" cm="1">
        <f t="array" ref="P27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27" t="str" cm="1">
        <f t="array" ref="Q27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27" t="str" cm="1">
        <f t="array" ref="R27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27" t="str">
        <f t="array" ref="S2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152414</v>
      </c>
      <c r="T27" t="str">
        <f t="array" ref="T2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7" t="str">
        <f t="array" ref="U2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126324</v>
      </c>
      <c r="V27" t="str">
        <f t="array" ref="V2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7" t="str">
        <f t="array" ref="W2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LANGUAGE-4</v>
      </c>
      <c r="X27" t="str" cm="1">
        <f t="array" ref="X27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27" t="str" cm="1">
        <f t="array" ref="Y27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27" t="str">
        <f t="array" ref="Z2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8" spans="1:26" x14ac:dyDescent="0.2">
      <c r="A28" s="33" t="s">
        <v>179</v>
      </c>
      <c r="B28" s="2" t="s">
        <v>180</v>
      </c>
      <c r="D28">
        <v>3</v>
      </c>
      <c r="E28">
        <v>2100</v>
      </c>
      <c r="F28">
        <f>IF(OR(subjects[[#This Row],[isTitle]]=TRUE,LEFT(subjects[[#This Row],[group]],1)="9"),"",VALUE(MID(subjects[[#This Row],[code]],4,1))*100)</f>
        <v>200</v>
      </c>
      <c r="G28" t="s">
        <v>43</v>
      </c>
      <c r="K28" t="str">
        <f t="array" ref="K2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8" t="str">
        <f t="array" ref="L2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8" t="str">
        <f t="array" ref="M2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8" t="str">
        <f t="array" ref="N2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8" t="str">
        <f t="array" ref="O28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28" t="str" cm="1">
        <f t="array" ref="P28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28" t="str" cm="1">
        <f t="array" ref="Q28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28" t="str" cm="1">
        <f t="array" ref="R28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28" t="str">
        <f t="array" ref="S2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152431</v>
      </c>
      <c r="T28" t="str">
        <f t="array" ref="T2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8" t="str">
        <f t="array" ref="U2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126327</v>
      </c>
      <c r="V28" t="str">
        <f t="array" ref="V2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8" t="str">
        <f t="array" ref="W2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LANGUAGE-5</v>
      </c>
      <c r="X28" t="str" cm="1">
        <f t="array" ref="X28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28" t="str" cm="1">
        <f t="array" ref="Y28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28" t="str">
        <f t="array" ref="Z2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9" spans="1:26" x14ac:dyDescent="0.2">
      <c r="A29" s="33" t="s">
        <v>181</v>
      </c>
      <c r="B29" s="2" t="s">
        <v>182</v>
      </c>
      <c r="D29">
        <v>3</v>
      </c>
      <c r="E29">
        <v>2100</v>
      </c>
      <c r="F29">
        <f>IF(OR(subjects[[#This Row],[isTitle]]=TRUE,LEFT(subjects[[#This Row],[group]],1)="9"),"",VALUE(MID(subjects[[#This Row],[code]],4,1))*100)</f>
        <v>100</v>
      </c>
      <c r="G29" t="s">
        <v>43</v>
      </c>
      <c r="K29" t="str">
        <f t="array" ref="K2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9" t="str">
        <f t="array" ref="L2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9" t="str">
        <f t="array" ref="M2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9" t="str">
        <f t="array" ref="N2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9" t="str">
        <f t="array" ref="O29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29" t="str" cm="1">
        <f t="array" ref="P29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29" t="str" cm="1">
        <f t="array" ref="Q29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29" t="str" cm="1">
        <f t="array" ref="R29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29" t="str">
        <f t="array" ref="S2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159352</v>
      </c>
      <c r="T29" t="str">
        <f t="array" ref="T2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9" t="str">
        <f t="array" ref="U2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152331</v>
      </c>
      <c r="V29" t="str">
        <f t="array" ref="V2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9" t="str">
        <f t="array" ref="W2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LANGUAGE-6</v>
      </c>
      <c r="X29" t="str" cm="1">
        <f t="array" ref="X29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29" t="str" cm="1">
        <f t="array" ref="Y29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29" t="str">
        <f t="array" ref="Z2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0" spans="1:26" x14ac:dyDescent="0.2">
      <c r="A30" s="33" t="s">
        <v>183</v>
      </c>
      <c r="B30" s="2" t="s">
        <v>184</v>
      </c>
      <c r="D30">
        <v>3</v>
      </c>
      <c r="E30">
        <v>2100</v>
      </c>
      <c r="F30">
        <f>IF(OR(subjects[[#This Row],[isTitle]]=TRUE,LEFT(subjects[[#This Row],[group]],1)="9"),"",VALUE(MID(subjects[[#This Row],[code]],4,1))*100)</f>
        <v>200</v>
      </c>
      <c r="G30" t="s">
        <v>43</v>
      </c>
      <c r="K30" t="str">
        <f t="array" ref="K3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0" t="str">
        <f t="array" ref="L3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0" t="str">
        <f t="array" ref="M3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0" t="str">
        <f t="array" ref="N3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0" t="str">
        <f t="array" ref="O30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30" t="str" cm="1">
        <f t="array" ref="P30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30" t="str" cm="1">
        <f t="array" ref="Q30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30" t="str" cm="1">
        <f t="array" ref="R30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30" t="str">
        <f t="array" ref="S3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159353</v>
      </c>
      <c r="T30" t="str">
        <f t="array" ref="T3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0" t="str">
        <f t="array" ref="U3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152422</v>
      </c>
      <c r="V30" t="str">
        <f t="array" ref="V3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0" t="str">
        <f t="array" ref="W3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30" t="str" cm="1">
        <f t="array" ref="X30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30" t="str" cm="1">
        <f t="array" ref="Y30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30" t="str">
        <f t="array" ref="Z3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1" spans="1:26" x14ac:dyDescent="0.2">
      <c r="A31" s="33" t="s">
        <v>185</v>
      </c>
      <c r="B31" s="2" t="s">
        <v>186</v>
      </c>
      <c r="D31">
        <v>3</v>
      </c>
      <c r="E31">
        <v>2100</v>
      </c>
      <c r="F31">
        <f>IF(OR(subjects[[#This Row],[isTitle]]=TRUE,LEFT(subjects[[#This Row],[group]],1)="9"),"",VALUE(MID(subjects[[#This Row],[code]],4,1))*100)</f>
        <v>100</v>
      </c>
      <c r="G31" t="s">
        <v>43</v>
      </c>
      <c r="K31" t="str">
        <f t="array" ref="K3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1" t="str">
        <f t="array" ref="L3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1" t="str">
        <f t="array" ref="M3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1" t="str">
        <f t="array" ref="N3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1" t="str">
        <f t="array" ref="O31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31" t="str" cm="1">
        <f t="array" ref="P31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31" t="str" cm="1">
        <f t="array" ref="Q31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31" t="str" cm="1">
        <f t="array" ref="R31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31" t="str">
        <f t="array" ref="S3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159424</v>
      </c>
      <c r="T31" t="str">
        <f t="array" ref="T3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1" t="str">
        <f t="array" ref="U3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154340</v>
      </c>
      <c r="V31" t="str">
        <f t="array" ref="V3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1" t="str">
        <f t="array" ref="W3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31" t="str" cm="1">
        <f t="array" ref="X31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31" t="str" cm="1">
        <f t="array" ref="Y31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31" t="str">
        <f t="array" ref="Z3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2" spans="1:26" x14ac:dyDescent="0.2">
      <c r="A32" s="33" t="s">
        <v>187</v>
      </c>
      <c r="B32" s="2" t="s">
        <v>188</v>
      </c>
      <c r="D32">
        <v>3</v>
      </c>
      <c r="E32">
        <v>2100</v>
      </c>
      <c r="F32">
        <f>IF(OR(subjects[[#This Row],[isTitle]]=TRUE,LEFT(subjects[[#This Row],[group]],1)="9"),"",VALUE(MID(subjects[[#This Row],[code]],4,1))*100)</f>
        <v>100</v>
      </c>
      <c r="G32" t="s">
        <v>43</v>
      </c>
      <c r="K32" t="str">
        <f t="array" ref="K3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2" t="str">
        <f t="array" ref="L3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2" t="str">
        <f t="array" ref="M3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2" t="str">
        <f t="array" ref="N3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2" t="str">
        <f t="array" ref="O32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32" t="str" cm="1">
        <f t="array" ref="P32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32" t="str" cm="1">
        <f t="array" ref="Q32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32" t="str" cm="1">
        <f t="array" ref="R32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32" t="str">
        <f t="array" ref="S3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159454</v>
      </c>
      <c r="T32" t="str">
        <f t="array" ref="T3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2" t="str">
        <f t="array" ref="U3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175415</v>
      </c>
      <c r="V32" t="str">
        <f t="array" ref="V3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2" t="str">
        <f t="array" ref="W3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32" t="str" cm="1">
        <f t="array" ref="X32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32" t="str" cm="1">
        <f t="array" ref="Y32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32" t="str">
        <f t="array" ref="Z3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3" spans="1:26" x14ac:dyDescent="0.2">
      <c r="A33" s="34" t="s">
        <v>189</v>
      </c>
      <c r="B33" s="2" t="s">
        <v>190</v>
      </c>
      <c r="D33" s="9">
        <v>3</v>
      </c>
      <c r="E33">
        <v>2100</v>
      </c>
      <c r="F33">
        <f>IF(OR(subjects[[#This Row],[isTitle]]=TRUE,LEFT(subjects[[#This Row],[group]],1)="9"),"",VALUE(MID(subjects[[#This Row],[code]],4,1))*100)</f>
        <v>100</v>
      </c>
      <c r="G33" t="s">
        <v>43</v>
      </c>
      <c r="K33" t="str">
        <f t="array" ref="K3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3" t="str">
        <f t="array" ref="L3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3" t="str">
        <f t="array" ref="M3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3" t="str">
        <f t="array" ref="N3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3" t="str">
        <f t="array" ref="O33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33" t="str" cm="1">
        <f t="array" ref="P33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33" t="str" cm="1">
        <f t="array" ref="Q33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33" t="str" cm="1">
        <f t="array" ref="R33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33" t="str">
        <f t="array" ref="S3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175415</v>
      </c>
      <c r="T33" t="str">
        <f t="array" ref="T3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3" t="str">
        <f t="array" ref="U3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175432</v>
      </c>
      <c r="V33" t="str">
        <f t="array" ref="V3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3" t="str">
        <f t="array" ref="W3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33" t="str" cm="1">
        <f t="array" ref="X33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33" t="str" cm="1">
        <f t="array" ref="Y33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33" t="str">
        <f t="array" ref="Z3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4" spans="1:26" x14ac:dyDescent="0.2">
      <c r="A34" s="34" t="s">
        <v>191</v>
      </c>
      <c r="B34" s="2" t="s">
        <v>192</v>
      </c>
      <c r="D34" s="9">
        <v>3</v>
      </c>
      <c r="E34">
        <v>2100</v>
      </c>
      <c r="F34">
        <f>IF(OR(subjects[[#This Row],[isTitle]]=TRUE,LEFT(subjects[[#This Row],[group]],1)="9"),"",VALUE(MID(subjects[[#This Row],[code]],4,1))*100)</f>
        <v>100</v>
      </c>
      <c r="G34" t="s">
        <v>43</v>
      </c>
      <c r="K34" t="str">
        <f t="array" ref="K3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4" t="str">
        <f t="array" ref="L3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4" t="str">
        <f t="array" ref="M3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4" t="str">
        <f t="array" ref="N3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4" t="str">
        <f t="array" ref="O34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34" t="str" cm="1">
        <f t="array" ref="P34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34" t="str" cm="1">
        <f t="array" ref="Q34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34" t="str" cm="1">
        <f t="array" ref="R34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34" t="str">
        <f t="array" ref="S3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175431</v>
      </c>
      <c r="T34" t="str">
        <f t="array" ref="T3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4" t="str">
        <f t="array" ref="U3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351204</v>
      </c>
      <c r="V34" t="str">
        <f t="array" ref="V3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4" t="str">
        <f t="array" ref="W3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34" t="str" cm="1">
        <f t="array" ref="X34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34" t="str" cm="1">
        <f t="array" ref="Y34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34" t="str">
        <f t="array" ref="Z3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5" spans="1:26" x14ac:dyDescent="0.2">
      <c r="A35" s="1" t="s">
        <v>136</v>
      </c>
      <c r="B35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Major Courses (&gt;=66)</v>
      </c>
      <c r="C35" t="b">
        <v>1</v>
      </c>
      <c r="D35" t="str">
        <f>""</f>
        <v/>
      </c>
      <c r="E35">
        <v>2200</v>
      </c>
      <c r="F35" t="str">
        <f>IF(OR(subjects[[#This Row],[isTitle]]=TRUE,LEFT(subjects[[#This Row],[group]],1)="9"),"",VALUE(MID(subjects[[#This Row],[code]],4,1))*100)</f>
        <v/>
      </c>
      <c r="H35" t="str">
        <f>""</f>
        <v/>
      </c>
      <c r="K35" t="str">
        <f t="array" ref="K3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5" t="str">
        <f t="array" ref="L3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5" t="str">
        <f t="array" ref="M3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5" t="str">
        <f t="array" ref="N3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5" t="str">
        <f t="array" ref="O35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35" t="str" cm="1">
        <f t="array" ref="P35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35" t="str" cm="1">
        <f t="array" ref="Q35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35" t="str" cm="1">
        <f t="array" ref="R35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35" t="str">
        <f t="array" ref="S3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175432</v>
      </c>
      <c r="T35" t="str">
        <f t="array" ref="T3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5" t="str">
        <f t="array" ref="U3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LANGUAGE-1</v>
      </c>
      <c r="V35" t="str">
        <f t="array" ref="V3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5" t="str">
        <f t="array" ref="W3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35" t="str" cm="1">
        <f t="array" ref="X35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35" t="str" cm="1">
        <f t="array" ref="Y35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35" t="str">
        <f t="array" ref="Z3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6" spans="1:26" x14ac:dyDescent="0.2">
      <c r="A36" s="1" t="s">
        <v>137</v>
      </c>
      <c r="B36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Major Required (&gt;=36)</v>
      </c>
      <c r="C36" t="b">
        <v>1</v>
      </c>
      <c r="D36" t="str">
        <f>""</f>
        <v/>
      </c>
      <c r="E36">
        <v>2210</v>
      </c>
      <c r="F36" t="str">
        <f>IF(OR(subjects[[#This Row],[isTitle]]=TRUE,LEFT(subjects[[#This Row],[group]],1)="9"),"",VALUE(MID(subjects[[#This Row],[code]],4,1))*100)</f>
        <v/>
      </c>
      <c r="H36" t="str">
        <f>""</f>
        <v/>
      </c>
      <c r="K36" t="str">
        <f t="array" ref="K3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6" t="str">
        <f t="array" ref="L3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6" t="str">
        <f t="array" ref="M3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6" t="str">
        <f t="array" ref="N3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6" t="str">
        <f t="array" ref="O36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36" t="str" cm="1">
        <f t="array" ref="P36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36" t="str" cm="1">
        <f t="array" ref="Q36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36" t="str" cm="1">
        <f t="array" ref="R36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36" t="str">
        <f t="array" ref="S3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126213</v>
      </c>
      <c r="T36" t="str">
        <f t="array" ref="T3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6" t="str">
        <f t="array" ref="U3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LANGUAGE-2</v>
      </c>
      <c r="V36" t="str">
        <f t="array" ref="V3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6" t="str">
        <f t="array" ref="W3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36" t="str" cm="1">
        <f t="array" ref="X36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36" t="str" cm="1">
        <f t="array" ref="Y36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36" t="str">
        <f t="array" ref="Z3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7" spans="1:26" x14ac:dyDescent="0.2">
      <c r="A37" s="34" t="s">
        <v>193</v>
      </c>
      <c r="B37" s="2" t="s">
        <v>194</v>
      </c>
      <c r="D37" s="9">
        <v>3</v>
      </c>
      <c r="E37">
        <v>2210</v>
      </c>
      <c r="F37">
        <f>IF(OR(subjects[[#This Row],[isTitle]]=TRUE,LEFT(subjects[[#This Row],[group]],1)="9"),"",VALUE(MID(subjects[[#This Row],[code]],4,1))*100)</f>
        <v>300</v>
      </c>
      <c r="G37" t="s">
        <v>43</v>
      </c>
      <c r="K37" t="str">
        <f t="array" ref="K3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7" t="str">
        <f t="array" ref="L3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7" t="str">
        <f t="array" ref="M3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7" t="str">
        <f t="array" ref="N3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7" t="str">
        <f t="array" ref="O37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37" t="str" cm="1">
        <f t="array" ref="P37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37" t="str" cm="1">
        <f t="array" ref="Q37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37" t="str" cm="1">
        <f t="array" ref="R37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37" t="str">
        <f t="array" ref="S3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126324</v>
      </c>
      <c r="T37" t="str">
        <f t="array" ref="T3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7" t="str">
        <f t="array" ref="U3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LANGUAGE-3</v>
      </c>
      <c r="V37" t="str">
        <f t="array" ref="V3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7" t="str">
        <f t="array" ref="W3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37" t="str" cm="1">
        <f t="array" ref="X37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37" t="str" cm="1">
        <f t="array" ref="Y37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37" t="str">
        <f t="array" ref="Z3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8" spans="1:26" x14ac:dyDescent="0.2">
      <c r="A38" s="34" t="s">
        <v>195</v>
      </c>
      <c r="B38" s="2" t="s">
        <v>196</v>
      </c>
      <c r="D38" s="9">
        <v>3</v>
      </c>
      <c r="E38">
        <v>2210</v>
      </c>
      <c r="F38">
        <f>IF(OR(subjects[[#This Row],[isTitle]]=TRUE,LEFT(subjects[[#This Row],[group]],1)="9"),"",VALUE(MID(subjects[[#This Row],[code]],4,1))*100)</f>
        <v>300</v>
      </c>
      <c r="G38" t="s">
        <v>43</v>
      </c>
      <c r="K38" t="str">
        <f t="array" ref="K3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8" t="str">
        <f t="array" ref="L3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8" t="str">
        <f t="array" ref="M3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8" t="str">
        <f t="array" ref="N3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8" t="str">
        <f t="array" ref="O38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38" t="str" cm="1">
        <f t="array" ref="P38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38" t="str" cm="1">
        <f t="array" ref="Q38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38" t="str" cm="1">
        <f t="array" ref="R38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38" t="str">
        <f t="array" ref="S3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126327</v>
      </c>
      <c r="T38" t="str">
        <f t="array" ref="T3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8" t="str">
        <f t="array" ref="U3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LANGUAGE-4</v>
      </c>
      <c r="V38" t="str">
        <f t="array" ref="V3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8" t="str">
        <f t="array" ref="W3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38" t="str" cm="1">
        <f t="array" ref="X38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38" t="str" cm="1">
        <f t="array" ref="Y38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38" t="str">
        <f t="array" ref="Z3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9" spans="1:26" x14ac:dyDescent="0.2">
      <c r="A39" s="33" t="s">
        <v>197</v>
      </c>
      <c r="B39" s="2" t="s">
        <v>198</v>
      </c>
      <c r="D39" s="9">
        <v>3</v>
      </c>
      <c r="E39">
        <v>2210</v>
      </c>
      <c r="F39">
        <f>IF(OR(subjects[[#This Row],[isTitle]]=TRUE,LEFT(subjects[[#This Row],[group]],1)="9"),"",VALUE(MID(subjects[[#This Row],[code]],4,1))*100)</f>
        <v>300</v>
      </c>
      <c r="G39" t="s">
        <v>43</v>
      </c>
      <c r="K39" t="str">
        <f t="array" ref="K3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9" t="str">
        <f t="array" ref="L3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9" t="str">
        <f t="array" ref="M3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9" t="str">
        <f t="array" ref="N3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9" t="str">
        <f t="array" ref="O39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39" t="str" cm="1">
        <f t="array" ref="P39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39" t="str" cm="1">
        <f t="array" ref="Q39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39" t="str" cm="1">
        <f t="array" ref="R39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39" t="str">
        <f t="array" ref="S3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152331</v>
      </c>
      <c r="T39" t="str">
        <f t="array" ref="T3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9" t="str">
        <f t="array" ref="U3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LANGUAGE-5</v>
      </c>
      <c r="V39" t="str">
        <f t="array" ref="V3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9" t="str">
        <f t="array" ref="W3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39" t="str" cm="1">
        <f t="array" ref="X39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39" t="str" cm="1">
        <f t="array" ref="Y39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39" t="str">
        <f t="array" ref="Z3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0" spans="1:26" x14ac:dyDescent="0.2">
      <c r="A40" s="33" t="s">
        <v>199</v>
      </c>
      <c r="B40" s="2" t="s">
        <v>200</v>
      </c>
      <c r="D40" s="9">
        <v>3</v>
      </c>
      <c r="E40">
        <v>2210</v>
      </c>
      <c r="F40">
        <f>IF(OR(subjects[[#This Row],[isTitle]]=TRUE,LEFT(subjects[[#This Row],[group]],1)="9"),"",VALUE(MID(subjects[[#This Row],[code]],4,1))*100)</f>
        <v>300</v>
      </c>
      <c r="G40" t="s">
        <v>43</v>
      </c>
      <c r="K40" t="str">
        <f t="array" ref="K4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0" t="str">
        <f t="array" ref="L4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0" t="str">
        <f t="array" ref="M4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0" t="str">
        <f t="array" ref="N4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0" t="str">
        <f t="array" ref="O40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40" t="str" cm="1">
        <f t="array" ref="P40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40" t="str" cm="1">
        <f t="array" ref="Q40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40" t="str" cm="1">
        <f t="array" ref="R40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40" t="str">
        <f t="array" ref="S4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152422</v>
      </c>
      <c r="T40" t="str">
        <f t="array" ref="T4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0" t="str">
        <f t="array" ref="U4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LANGUAGE-6</v>
      </c>
      <c r="V40" t="str">
        <f t="array" ref="V4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0" t="str">
        <f t="array" ref="W4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40" t="str" cm="1">
        <f t="array" ref="X40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40" t="str" cm="1">
        <f t="array" ref="Y40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40" t="str">
        <f t="array" ref="Z4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1" spans="1:26" x14ac:dyDescent="0.2">
      <c r="A41" s="34" t="s">
        <v>201</v>
      </c>
      <c r="B41" s="2" t="s">
        <v>202</v>
      </c>
      <c r="D41" s="9">
        <v>3</v>
      </c>
      <c r="E41">
        <v>2210</v>
      </c>
      <c r="F41">
        <f>IF(OR(subjects[[#This Row],[isTitle]]=TRUE,LEFT(subjects[[#This Row],[group]],1)="9"),"",VALUE(MID(subjects[[#This Row],[code]],4,1))*100)</f>
        <v>200</v>
      </c>
      <c r="G41" t="s">
        <v>43</v>
      </c>
      <c r="K41" t="str">
        <f t="array" ref="K4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1" t="str">
        <f t="array" ref="L4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1" t="str">
        <f t="array" ref="M4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1" t="str">
        <f t="array" ref="N4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1" t="str">
        <f t="array" ref="O41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41" t="str" cm="1">
        <f t="array" ref="P41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41" t="str" cm="1">
        <f t="array" ref="Q41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41" t="str" cm="1">
        <f t="array" ref="R41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41" t="str">
        <f t="array" ref="S4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154340</v>
      </c>
      <c r="T41" t="str">
        <f t="array" ref="T4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1" t="str">
        <f t="array" ref="U4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41" t="str">
        <f t="array" ref="V4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1" t="str">
        <f t="array" ref="W4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41" t="str" cm="1">
        <f t="array" ref="X41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41" t="str" cm="1">
        <f t="array" ref="Y41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41" t="str">
        <f t="array" ref="Z4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2" spans="1:26" x14ac:dyDescent="0.2">
      <c r="A42" s="34" t="s">
        <v>203</v>
      </c>
      <c r="B42" s="2" t="s">
        <v>204</v>
      </c>
      <c r="D42" s="9">
        <v>3</v>
      </c>
      <c r="E42">
        <v>2210</v>
      </c>
      <c r="F42">
        <f>IF(OR(subjects[[#This Row],[isTitle]]=TRUE,LEFT(subjects[[#This Row],[group]],1)="9"),"",VALUE(MID(subjects[[#This Row],[code]],4,1))*100)</f>
        <v>300</v>
      </c>
      <c r="G42" t="s">
        <v>43</v>
      </c>
      <c r="K42" t="str">
        <f t="array" ref="K4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2" t="str">
        <f t="array" ref="L4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2" t="str">
        <f t="array" ref="M4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2" t="str">
        <f t="array" ref="N4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2" t="str">
        <f t="array" ref="O42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42" t="str" cm="1">
        <f t="array" ref="P42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42" t="str" cm="1">
        <f t="array" ref="Q42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42" t="str" cm="1">
        <f t="array" ref="R42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42" t="str">
        <f t="array" ref="S4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175415</v>
      </c>
      <c r="T42" t="str">
        <f t="array" ref="T4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2" t="str">
        <f t="array" ref="U4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42" t="str">
        <f t="array" ref="V4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2" t="str">
        <f t="array" ref="W4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42" t="str" cm="1">
        <f t="array" ref="X42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42" t="str" cm="1">
        <f t="array" ref="Y42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42" t="str">
        <f t="array" ref="Z4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3" spans="1:26" x14ac:dyDescent="0.2">
      <c r="A43" s="34" t="s">
        <v>205</v>
      </c>
      <c r="B43" s="2" t="s">
        <v>206</v>
      </c>
      <c r="D43" s="9">
        <v>3</v>
      </c>
      <c r="E43">
        <v>2210</v>
      </c>
      <c r="F43">
        <f>IF(OR(subjects[[#This Row],[isTitle]]=TRUE,LEFT(subjects[[#This Row],[group]],1)="9"),"",VALUE(MID(subjects[[#This Row],[code]],4,1))*100)</f>
        <v>300</v>
      </c>
      <c r="G43" t="s">
        <v>43</v>
      </c>
      <c r="K43" t="str">
        <f t="array" ref="K4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3" t="str">
        <f t="array" ref="L4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3" t="str">
        <f t="array" ref="M4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3" t="str">
        <f t="array" ref="N4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3" t="str">
        <f t="array" ref="O43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43" t="str" cm="1">
        <f t="array" ref="P43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43" t="str" cm="1">
        <f t="array" ref="Q43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43" t="str" cm="1">
        <f t="array" ref="R43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43" t="str">
        <f t="array" ref="S4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175432</v>
      </c>
      <c r="T43" t="str">
        <f t="array" ref="T4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3" t="str">
        <f t="array" ref="U4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43" t="str">
        <f t="array" ref="V4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3" t="str">
        <f t="array" ref="W4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43" t="str" cm="1">
        <f t="array" ref="X43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43" t="str" cm="1">
        <f t="array" ref="Y43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43" t="str">
        <f t="array" ref="Z4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4" spans="1:26" x14ac:dyDescent="0.2">
      <c r="A44" s="34" t="s">
        <v>207</v>
      </c>
      <c r="B44" s="2" t="s">
        <v>208</v>
      </c>
      <c r="D44" s="9">
        <v>3</v>
      </c>
      <c r="E44">
        <v>2210</v>
      </c>
      <c r="F44">
        <f>IF(OR(subjects[[#This Row],[isTitle]]=TRUE,LEFT(subjects[[#This Row],[group]],1)="9"),"",VALUE(MID(subjects[[#This Row],[code]],4,1))*100)</f>
        <v>300</v>
      </c>
      <c r="G44" t="s">
        <v>43</v>
      </c>
      <c r="K44" t="str">
        <f t="array" ref="K4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4" t="str">
        <f t="array" ref="L4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4" t="str">
        <f t="array" ref="M4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4" t="str">
        <f t="array" ref="N4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4" t="str">
        <f t="array" ref="O44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44" t="str" cm="1">
        <f t="array" ref="P44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44" t="str" cm="1">
        <f t="array" ref="Q44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44" t="str" cm="1">
        <f t="array" ref="R44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44" t="str">
        <f t="array" ref="S4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351204</v>
      </c>
      <c r="T44" t="str">
        <f t="array" ref="T4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4" t="str">
        <f t="array" ref="U4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44" t="str">
        <f t="array" ref="V4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4" t="str">
        <f t="array" ref="W4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44" t="str" cm="1">
        <f t="array" ref="X44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44" t="str" cm="1">
        <f t="array" ref="Y44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44" t="str">
        <f t="array" ref="Z4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5" spans="1:26" x14ac:dyDescent="0.2">
      <c r="A45" s="34" t="s">
        <v>209</v>
      </c>
      <c r="B45" s="2" t="s">
        <v>210</v>
      </c>
      <c r="D45" s="9">
        <v>3</v>
      </c>
      <c r="E45">
        <v>2210</v>
      </c>
      <c r="F45">
        <f>IF(OR(subjects[[#This Row],[isTitle]]=TRUE,LEFT(subjects[[#This Row],[group]],1)="9"),"",VALUE(MID(subjects[[#This Row],[code]],4,1))*100)</f>
        <v>400</v>
      </c>
      <c r="G45" t="s">
        <v>43</v>
      </c>
      <c r="K45" t="str">
        <f t="array" ref="K4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5" t="str">
        <f t="array" ref="L4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5" t="str">
        <f t="array" ref="M4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5" t="str">
        <f t="array" ref="N4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5" t="str">
        <f t="array" ref="O45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45" t="str" cm="1">
        <f t="array" ref="P45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45" t="str" cm="1">
        <f t="array" ref="Q45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45" t="str" cm="1">
        <f t="array" ref="R45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45" t="str">
        <f t="array" ref="S4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LANGUAGE-1</v>
      </c>
      <c r="T45" t="str">
        <f t="array" ref="T4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5" t="str">
        <f t="array" ref="U4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45" t="str">
        <f t="array" ref="V4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5" t="str">
        <f t="array" ref="W4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45" t="str" cm="1">
        <f t="array" ref="X45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45" t="str" cm="1">
        <f t="array" ref="Y45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45" t="str">
        <f t="array" ref="Z4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6" spans="1:26" x14ac:dyDescent="0.2">
      <c r="A46" s="34" t="s">
        <v>211</v>
      </c>
      <c r="B46" s="2" t="s">
        <v>212</v>
      </c>
      <c r="D46" s="9">
        <v>6</v>
      </c>
      <c r="E46">
        <v>2210</v>
      </c>
      <c r="F46">
        <f>IF(OR(subjects[[#This Row],[isTitle]]=TRUE,LEFT(subjects[[#This Row],[group]],1)="9"),"",VALUE(MID(subjects[[#This Row],[code]],4,1))*100)</f>
        <v>400</v>
      </c>
      <c r="G46" t="s">
        <v>44</v>
      </c>
      <c r="K46" t="str">
        <f t="array" ref="K4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6" t="str">
        <f t="array" ref="L4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6" t="str">
        <f t="array" ref="M4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6" t="str">
        <f t="array" ref="N4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6" t="str">
        <f t="array" ref="O46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46" t="str" cm="1">
        <f t="array" ref="P46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46" t="str" cm="1">
        <f t="array" ref="Q46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46" t="str" cm="1">
        <f t="array" ref="R46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46" t="str">
        <f t="array" ref="S4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LANGUAGE-2</v>
      </c>
      <c r="T46" t="str">
        <f t="array" ref="T4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6" t="str">
        <f t="array" ref="U4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46" t="str">
        <f t="array" ref="V4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6" t="str">
        <f t="array" ref="W4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46" t="str" cm="1">
        <f t="array" ref="X46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46" t="str" cm="1">
        <f t="array" ref="Y46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46" t="str">
        <f t="array" ref="Z4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7" spans="1:26" x14ac:dyDescent="0.2">
      <c r="A47" s="34" t="s">
        <v>213</v>
      </c>
      <c r="B47" s="2" t="s">
        <v>214</v>
      </c>
      <c r="D47" s="9">
        <v>3</v>
      </c>
      <c r="E47">
        <v>2210</v>
      </c>
      <c r="F47">
        <f>IF(OR(subjects[[#This Row],[isTitle]]=TRUE,LEFT(subjects[[#This Row],[group]],1)="9"),"",VALUE(MID(subjects[[#This Row],[code]],4,1))*100)</f>
        <v>400</v>
      </c>
      <c r="G47" t="s">
        <v>43</v>
      </c>
      <c r="K47" t="str">
        <f t="array" ref="K4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7" t="str">
        <f t="array" ref="L4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7" t="str">
        <f t="array" ref="M4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7" t="str">
        <f t="array" ref="N4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7" t="str">
        <f t="array" ref="O47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47" t="str" cm="1">
        <f t="array" ref="P47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47" t="str" cm="1">
        <f t="array" ref="Q47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47" t="str" cm="1">
        <f t="array" ref="R47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47" t="str">
        <f t="array" ref="S4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LANGUAGE-3</v>
      </c>
      <c r="T47" t="str">
        <f t="array" ref="T4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7" t="str">
        <f t="array" ref="U4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47" t="str">
        <f t="array" ref="V4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7" t="str">
        <f t="array" ref="W4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47" t="str" cm="1">
        <f t="array" ref="X47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47" t="str" cm="1">
        <f t="array" ref="Y47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47" t="str">
        <f t="array" ref="Z4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8" spans="1:26" x14ac:dyDescent="0.2">
      <c r="A48" s="1" t="s">
        <v>138</v>
      </c>
      <c r="B48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Major Electives (&gt;=30)</v>
      </c>
      <c r="C48" t="b">
        <v>1</v>
      </c>
      <c r="D48" t="str">
        <f>""</f>
        <v/>
      </c>
      <c r="E48">
        <v>2220</v>
      </c>
      <c r="F48" t="str">
        <f>IF(OR(subjects[[#This Row],[isTitle]]=TRUE,LEFT(subjects[[#This Row],[group]],1)="9"),"",VALUE(MID(subjects[[#This Row],[code]],4,1))*100)</f>
        <v/>
      </c>
      <c r="H48" t="str">
        <f>""</f>
        <v/>
      </c>
      <c r="K48" t="str">
        <f t="array" ref="K4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8" t="str">
        <f t="array" ref="L4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8" t="str">
        <f t="array" ref="M4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8" t="str">
        <f t="array" ref="N4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8" t="str">
        <f t="array" ref="O48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48" t="str" cm="1">
        <f t="array" ref="P48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48" t="str" cm="1">
        <f t="array" ref="Q48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48" t="str" cm="1">
        <f t="array" ref="R48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48" t="str">
        <f t="array" ref="S4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LANGUAGE-4</v>
      </c>
      <c r="T48" t="str">
        <f t="array" ref="T4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8" t="str">
        <f t="array" ref="U4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48" t="str">
        <f t="array" ref="V4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8" t="str">
        <f t="array" ref="W4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48" t="str" cm="1">
        <f t="array" ref="X48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48" t="str" cm="1">
        <f t="array" ref="Y48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48" t="str">
        <f t="array" ref="Z4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9" spans="1:26" x14ac:dyDescent="0.2">
      <c r="A49" s="1" t="s">
        <v>263</v>
      </c>
      <c r="B49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Major Electives - G1G2 (&gt;=15)</v>
      </c>
      <c r="C49" t="b">
        <v>1</v>
      </c>
      <c r="D49" t="str">
        <f>""</f>
        <v/>
      </c>
      <c r="E49">
        <v>2221</v>
      </c>
      <c r="F49" t="str">
        <f>IF(OR(subjects[[#This Row],[isTitle]]=TRUE,LEFT(subjects[[#This Row],[group]],1)="9"),"",VALUE(MID(subjects[[#This Row],[code]],4,1))*100)</f>
        <v/>
      </c>
      <c r="K49" t="str">
        <f t="array" ref="K4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9" t="str">
        <f t="array" ref="L4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9" t="str">
        <f t="array" ref="M4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9" t="str">
        <f t="array" ref="N4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9" t="str">
        <f t="array" ref="O49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49" t="str" cm="1">
        <f t="array" ref="P49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49" t="str" cm="1">
        <f t="array" ref="Q49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49" t="str" cm="1">
        <f t="array" ref="R49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49" t="str">
        <f t="array" ref="S4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LANGUAGE-5</v>
      </c>
      <c r="T49" t="str">
        <f t="array" ref="T4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9" t="str">
        <f t="array" ref="U4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49" t="str">
        <f t="array" ref="V4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9" t="str">
        <f t="array" ref="W4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49" t="str" cm="1">
        <f t="array" ref="X49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49" t="str" cm="1">
        <f t="array" ref="Y49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49" t="str">
        <f t="array" ref="Z4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0" spans="1:26" x14ac:dyDescent="0.2">
      <c r="A50" s="10" t="s">
        <v>215</v>
      </c>
      <c r="B50" t="s">
        <v>216</v>
      </c>
      <c r="D50" s="9">
        <v>3</v>
      </c>
      <c r="E50">
        <v>2221</v>
      </c>
      <c r="F50">
        <f>IF(OR(subjects[[#This Row],[isTitle]]=TRUE,LEFT(subjects[[#This Row],[group]],1)="9"),"",VALUE(MID(subjects[[#This Row],[code]],4,1))*100)</f>
        <v>200</v>
      </c>
      <c r="G50" t="s">
        <v>43</v>
      </c>
      <c r="K50" t="str">
        <f t="array" ref="K5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0" t="str">
        <f t="array" ref="L5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0" t="str">
        <f t="array" ref="M5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0" t="str">
        <f t="array" ref="N5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0" t="str">
        <f t="array" ref="O50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50" t="str" cm="1">
        <f t="array" ref="P50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50" t="str" cm="1">
        <f t="array" ref="Q50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50" t="str" cm="1">
        <f t="array" ref="R50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50" t="str">
        <f t="array" ref="S5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LANGUAGE-6</v>
      </c>
      <c r="T50" t="str">
        <f t="array" ref="T5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0" t="str">
        <f t="array" ref="U5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50" t="str">
        <f t="array" ref="V5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0" t="str">
        <f t="array" ref="W5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0" t="str" cm="1">
        <f t="array" ref="X50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50" t="str" cm="1">
        <f t="array" ref="Y50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50" t="str">
        <f t="array" ref="Z5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1" spans="1:26" x14ac:dyDescent="0.2">
      <c r="A51" s="10" t="s">
        <v>217</v>
      </c>
      <c r="B51" t="s">
        <v>218</v>
      </c>
      <c r="D51" s="9">
        <v>3</v>
      </c>
      <c r="E51">
        <v>2221</v>
      </c>
      <c r="F51">
        <f>IF(OR(subjects[[#This Row],[isTitle]]=TRUE,LEFT(subjects[[#This Row],[group]],1)="9"),"",VALUE(MID(subjects[[#This Row],[code]],4,1))*100)</f>
        <v>300</v>
      </c>
      <c r="G51" t="s">
        <v>43</v>
      </c>
      <c r="K51" t="str">
        <f t="array" ref="K5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1" t="str">
        <f t="array" ref="L5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1" t="str">
        <f t="array" ref="M5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1" t="str">
        <f t="array" ref="N5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1" t="str">
        <f t="array" ref="O51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51" t="str" cm="1">
        <f t="array" ref="P51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51" t="str" cm="1">
        <f t="array" ref="Q51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51" t="str" cm="1">
        <f t="array" ref="R51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51" t="str">
        <f t="array" ref="S5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51" t="str">
        <f t="array" ref="T5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1" t="str">
        <f t="array" ref="U5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51" t="str">
        <f t="array" ref="V5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1" t="str">
        <f t="array" ref="W5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1" t="str" cm="1">
        <f t="array" ref="X51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51" t="str" cm="1">
        <f t="array" ref="Y51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51" t="str">
        <f t="array" ref="Z5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2" spans="1:26" x14ac:dyDescent="0.2">
      <c r="A52" s="4" t="s">
        <v>219</v>
      </c>
      <c r="B52" t="s">
        <v>220</v>
      </c>
      <c r="D52" s="9">
        <v>3</v>
      </c>
      <c r="E52">
        <v>2221</v>
      </c>
      <c r="F52">
        <f>IF(OR(subjects[[#This Row],[isTitle]]=TRUE,LEFT(subjects[[#This Row],[group]],1)="9"),"",VALUE(MID(subjects[[#This Row],[code]],4,1))*100)</f>
        <v>300</v>
      </c>
      <c r="G52" t="s">
        <v>43</v>
      </c>
      <c r="K52" t="str">
        <f t="array" ref="K5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2" t="str">
        <f t="array" ref="L5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2" t="str">
        <f t="array" ref="M5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2" t="str">
        <f t="array" ref="N5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2" t="str">
        <f t="array" ref="O52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52" t="str" cm="1">
        <f t="array" ref="P52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52" t="str" cm="1">
        <f t="array" ref="Q52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52" t="str" cm="1">
        <f t="array" ref="R52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52" t="str">
        <f t="array" ref="S5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52" t="str">
        <f t="array" ref="T5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2" t="str">
        <f t="array" ref="U5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52" t="str">
        <f t="array" ref="V5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2" t="str">
        <f t="array" ref="W5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2" t="str" cm="1">
        <f t="array" ref="X52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52" t="str" cm="1">
        <f t="array" ref="Y52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52" t="str">
        <f t="array" ref="Z5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3" spans="1:26" x14ac:dyDescent="0.2">
      <c r="A53" s="10" t="s">
        <v>221</v>
      </c>
      <c r="B53" t="s">
        <v>222</v>
      </c>
      <c r="D53" s="9">
        <v>3</v>
      </c>
      <c r="E53">
        <v>2221</v>
      </c>
      <c r="F53">
        <f>IF(OR(subjects[[#This Row],[isTitle]]=TRUE,LEFT(subjects[[#This Row],[group]],1)="9"),"",VALUE(MID(subjects[[#This Row],[code]],4,1))*100)</f>
        <v>300</v>
      </c>
      <c r="G53" t="s">
        <v>43</v>
      </c>
      <c r="K53" t="str">
        <f t="array" ref="K5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3" t="str">
        <f t="array" ref="L5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3" t="str">
        <f t="array" ref="M5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3" t="str">
        <f t="array" ref="N5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3" t="str">
        <f t="array" ref="O53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53" t="str" cm="1">
        <f t="array" ref="P53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53" t="str" cm="1">
        <f t="array" ref="Q53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53" t="str" cm="1">
        <f t="array" ref="R53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53" t="str">
        <f t="array" ref="S5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53" t="str">
        <f t="array" ref="T5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3" t="str">
        <f t="array" ref="U5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53" t="str">
        <f t="array" ref="V5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3" t="str">
        <f t="array" ref="W5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3" t="str" cm="1">
        <f t="array" ref="X53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53" t="str" cm="1">
        <f t="array" ref="Y53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53" t="str">
        <f t="array" ref="Z5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4" spans="1:26" x14ac:dyDescent="0.2">
      <c r="A54" s="10" t="s">
        <v>223</v>
      </c>
      <c r="B54" t="s">
        <v>224</v>
      </c>
      <c r="D54" s="9">
        <v>3</v>
      </c>
      <c r="E54">
        <v>2221</v>
      </c>
      <c r="F54">
        <f>IF(OR(subjects[[#This Row],[isTitle]]=TRUE,LEFT(subjects[[#This Row],[group]],1)="9"),"",VALUE(MID(subjects[[#This Row],[code]],4,1))*100)</f>
        <v>400</v>
      </c>
      <c r="G54" t="s">
        <v>43</v>
      </c>
      <c r="K54" t="str">
        <f t="array" ref="K5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4" t="str">
        <f t="array" ref="L5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4" t="str">
        <f t="array" ref="M5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4" t="str">
        <f t="array" ref="N5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4" t="str">
        <f t="array" ref="O54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54" t="str" cm="1">
        <f t="array" ref="P54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54" t="str" cm="1">
        <f t="array" ref="Q54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54" t="str" cm="1">
        <f t="array" ref="R54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54" t="str">
        <f t="array" ref="S5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54" t="str">
        <f t="array" ref="T5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4" t="str">
        <f t="array" ref="U5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54" t="str">
        <f t="array" ref="V5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4" t="str">
        <f t="array" ref="W5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4" t="str" cm="1">
        <f t="array" ref="X54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54" t="str" cm="1">
        <f t="array" ref="Y54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54" t="str">
        <f t="array" ref="Z5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5" spans="1:26" x14ac:dyDescent="0.2">
      <c r="A55" s="1" t="s">
        <v>225</v>
      </c>
      <c r="B55" t="s">
        <v>226</v>
      </c>
      <c r="D55" s="9">
        <v>3</v>
      </c>
      <c r="E55">
        <v>2221</v>
      </c>
      <c r="F55">
        <f>IF(OR(subjects[[#This Row],[isTitle]]=TRUE,LEFT(subjects[[#This Row],[group]],1)="9"),"",VALUE(MID(subjects[[#This Row],[code]],4,1))*100)</f>
        <v>400</v>
      </c>
      <c r="G55" t="s">
        <v>43</v>
      </c>
      <c r="K55" t="str">
        <f t="array" ref="K5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5" t="str">
        <f t="array" ref="L5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5" t="str">
        <f t="array" ref="M5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5" t="str">
        <f t="array" ref="N5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5" t="str">
        <f t="array" ref="O55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55" t="str" cm="1">
        <f t="array" ref="P55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55" t="str" cm="1">
        <f t="array" ref="Q55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55" t="str" cm="1">
        <f t="array" ref="R55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55" t="str">
        <f t="array" ref="S5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55" t="str">
        <f t="array" ref="T5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5" t="str">
        <f t="array" ref="U5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55" t="str">
        <f t="array" ref="V5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5" t="str">
        <f t="array" ref="W5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5" t="str" cm="1">
        <f t="array" ref="X55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55" t="str" cm="1">
        <f t="array" ref="Y55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55" t="str">
        <f t="array" ref="Z5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6" spans="1:26" x14ac:dyDescent="0.2">
      <c r="A56" s="10" t="s">
        <v>227</v>
      </c>
      <c r="B56" t="s">
        <v>228</v>
      </c>
      <c r="D56" s="9">
        <v>3</v>
      </c>
      <c r="E56">
        <v>2221</v>
      </c>
      <c r="F56">
        <f>IF(OR(subjects[[#This Row],[isTitle]]=TRUE,LEFT(subjects[[#This Row],[group]],1)="9"),"",VALUE(MID(subjects[[#This Row],[code]],4,1))*100)</f>
        <v>300</v>
      </c>
      <c r="G56" t="s">
        <v>43</v>
      </c>
      <c r="K56" t="str">
        <f t="array" ref="K5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6" t="str">
        <f t="array" ref="L5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6" t="str">
        <f t="array" ref="M5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6" t="str">
        <f t="array" ref="N5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6" t="str">
        <f t="array" ref="O56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56" t="str" cm="1">
        <f t="array" ref="P56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56" t="str" cm="1">
        <f t="array" ref="Q56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56" t="str" cm="1">
        <f t="array" ref="R56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56" t="str">
        <f t="array" ref="S5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56" t="str">
        <f t="array" ref="T5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6" t="str">
        <f t="array" ref="U5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56" t="str">
        <f t="array" ref="V5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6" t="str">
        <f t="array" ref="W5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6" t="str" cm="1">
        <f t="array" ref="X56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56" t="str" cm="1">
        <f t="array" ref="Y56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56" t="str">
        <f t="array" ref="Z5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7" spans="1:26" x14ac:dyDescent="0.2">
      <c r="A57" s="10" t="s">
        <v>229</v>
      </c>
      <c r="B57" t="s">
        <v>230</v>
      </c>
      <c r="D57" s="9">
        <v>3</v>
      </c>
      <c r="E57">
        <v>2221</v>
      </c>
      <c r="F57">
        <f>IF(OR(subjects[[#This Row],[isTitle]]=TRUE,LEFT(subjects[[#This Row],[group]],1)="9"),"",VALUE(MID(subjects[[#This Row],[code]],4,1))*100)</f>
        <v>300</v>
      </c>
      <c r="G57" t="s">
        <v>43</v>
      </c>
      <c r="K57" t="str">
        <f t="array" ref="K5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7" t="str">
        <f t="array" ref="L5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7" t="str">
        <f t="array" ref="M5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7" t="str">
        <f t="array" ref="N5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7" t="str">
        <f t="array" ref="O57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57" t="str" cm="1">
        <f t="array" ref="P57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57" t="str" cm="1">
        <f t="array" ref="Q57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57" t="str" cm="1">
        <f t="array" ref="R57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57" t="str">
        <f t="array" ref="S5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57" t="str">
        <f t="array" ref="T5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7" t="str">
        <f t="array" ref="U5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57" t="str">
        <f t="array" ref="V5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7" t="str">
        <f t="array" ref="W5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7" t="str" cm="1">
        <f t="array" ref="X57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57" t="str" cm="1">
        <f t="array" ref="Y57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57" t="str">
        <f t="array" ref="Z5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8" spans="1:26" x14ac:dyDescent="0.2">
      <c r="A58" s="10" t="s">
        <v>231</v>
      </c>
      <c r="B58" t="s">
        <v>232</v>
      </c>
      <c r="D58" s="9">
        <v>3</v>
      </c>
      <c r="E58">
        <v>2221</v>
      </c>
      <c r="F58">
        <f>IF(OR(subjects[[#This Row],[isTitle]]=TRUE,LEFT(subjects[[#This Row],[group]],1)="9"),"",VALUE(MID(subjects[[#This Row],[code]],4,1))*100)</f>
        <v>400</v>
      </c>
      <c r="G58" t="s">
        <v>43</v>
      </c>
      <c r="K58" t="str">
        <f t="array" ref="K5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8" t="str">
        <f t="array" ref="L5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8" t="str">
        <f t="array" ref="M5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8" t="str">
        <f t="array" ref="N5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8" t="str">
        <f t="array" ref="O58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58" t="str" cm="1">
        <f t="array" ref="P58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58" t="str" cm="1">
        <f t="array" ref="Q58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58" t="str" cm="1">
        <f t="array" ref="R58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58" t="str">
        <f t="array" ref="S5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58" t="str">
        <f t="array" ref="T5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8" t="str">
        <f t="array" ref="U5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58" t="str">
        <f t="array" ref="V5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8" t="str">
        <f t="array" ref="W5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8" t="str" cm="1">
        <f t="array" ref="X58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58" t="str" cm="1">
        <f t="array" ref="Y58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58" t="str">
        <f t="array" ref="Z5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9" spans="1:26" x14ac:dyDescent="0.2">
      <c r="A59" s="10" t="s">
        <v>233</v>
      </c>
      <c r="B59" t="s">
        <v>234</v>
      </c>
      <c r="D59" s="9">
        <v>3</v>
      </c>
      <c r="E59">
        <v>2221</v>
      </c>
      <c r="F59">
        <f>IF(OR(subjects[[#This Row],[isTitle]]=TRUE,LEFT(subjects[[#This Row],[group]],1)="9"),"",VALUE(MID(subjects[[#This Row],[code]],4,1))*100)</f>
        <v>400</v>
      </c>
      <c r="G59" t="s">
        <v>43</v>
      </c>
      <c r="K59" t="str">
        <f t="array" ref="K5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9" t="str">
        <f t="array" ref="L5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9" t="str">
        <f t="array" ref="M5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9" t="str">
        <f t="array" ref="N5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9" t="str">
        <f t="array" ref="O59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59" t="str" cm="1">
        <f t="array" ref="P59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59" t="str" cm="1">
        <f t="array" ref="Q59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59" t="str" cm="1">
        <f t="array" ref="R59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59" t="str">
        <f t="array" ref="S5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59" t="str">
        <f t="array" ref="T5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9" t="str">
        <f t="array" ref="U5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59" t="str">
        <f t="array" ref="V5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9" t="str">
        <f t="array" ref="W5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9" t="str" cm="1">
        <f t="array" ref="X59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59" t="str" cm="1">
        <f t="array" ref="Y59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59" t="str">
        <f t="array" ref="Z5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0" spans="1:26" x14ac:dyDescent="0.2">
      <c r="A60" s="10" t="s">
        <v>235</v>
      </c>
      <c r="B60" t="s">
        <v>236</v>
      </c>
      <c r="D60" s="9">
        <v>3</v>
      </c>
      <c r="E60">
        <v>2221</v>
      </c>
      <c r="F60">
        <f>IF(OR(subjects[[#This Row],[isTitle]]=TRUE,LEFT(subjects[[#This Row],[group]],1)="9"),"",VALUE(MID(subjects[[#This Row],[code]],4,1))*100)</f>
        <v>400</v>
      </c>
      <c r="G60" t="s">
        <v>43</v>
      </c>
      <c r="K60" t="str">
        <f t="array" ref="K6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0" t="str">
        <f t="array" ref="L6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0" t="str">
        <f t="array" ref="M6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0" t="str">
        <f t="array" ref="N6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0" t="str">
        <f t="array" ref="O60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60" t="str" cm="1">
        <f t="array" ref="P60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60" t="str" cm="1">
        <f t="array" ref="Q60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60" t="str" cm="1">
        <f t="array" ref="R60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60" t="str">
        <f t="array" ref="S6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60" t="str">
        <f t="array" ref="T6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0" t="str">
        <f t="array" ref="U6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60" t="str">
        <f t="array" ref="V6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0" t="str">
        <f t="array" ref="W6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0" t="str" cm="1">
        <f t="array" ref="X60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60" t="str" cm="1">
        <f t="array" ref="Y60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60" t="str">
        <f t="array" ref="Z6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1" spans="1:26" x14ac:dyDescent="0.2">
      <c r="A61" s="1" t="s">
        <v>237</v>
      </c>
      <c r="B61" t="s">
        <v>238</v>
      </c>
      <c r="D61" s="9">
        <v>3</v>
      </c>
      <c r="E61">
        <v>2221</v>
      </c>
      <c r="F61">
        <f>IF(OR(subjects[[#This Row],[isTitle]]=TRUE,LEFT(subjects[[#This Row],[group]],1)="9"),"",VALUE(MID(subjects[[#This Row],[code]],4,1))*100)</f>
        <v>400</v>
      </c>
      <c r="G61" t="s">
        <v>43</v>
      </c>
      <c r="K61" t="str">
        <f t="array" ref="K6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1" t="str">
        <f t="array" ref="L6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1" t="str">
        <f t="array" ref="M6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1" t="str">
        <f t="array" ref="N6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1" t="str">
        <f t="array" ref="O61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61" t="str" cm="1">
        <f t="array" ref="P61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61" t="str" cm="1">
        <f t="array" ref="Q61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61" t="str" cm="1">
        <f t="array" ref="R61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61" t="str">
        <f t="array" ref="S6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61" t="str">
        <f t="array" ref="T6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1" t="str">
        <f t="array" ref="U6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61" t="str">
        <f t="array" ref="V6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1" t="str">
        <f t="array" ref="W6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1" t="str" cm="1">
        <f t="array" ref="X61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61" t="str" cm="1">
        <f t="array" ref="Y61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61" t="str">
        <f t="array" ref="Z6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2" spans="1:26" x14ac:dyDescent="0.2">
      <c r="A62" s="10" t="s">
        <v>239</v>
      </c>
      <c r="B62" t="s">
        <v>240</v>
      </c>
      <c r="D62" s="9">
        <v>3</v>
      </c>
      <c r="E62">
        <v>2221</v>
      </c>
      <c r="F62">
        <f>IF(OR(subjects[[#This Row],[isTitle]]=TRUE,LEFT(subjects[[#This Row],[group]],1)="9"),"",VALUE(MID(subjects[[#This Row],[code]],4,1))*100)</f>
        <v>400</v>
      </c>
      <c r="G62" t="s">
        <v>43</v>
      </c>
      <c r="K62" t="str">
        <f t="array" ref="K6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2" t="str">
        <f t="array" ref="L6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2" t="str">
        <f t="array" ref="M6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2" t="str">
        <f t="array" ref="N6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2" t="str">
        <f t="array" ref="O62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62" t="str" cm="1">
        <f t="array" ref="P62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62" t="str" cm="1">
        <f t="array" ref="Q62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62" t="str" cm="1">
        <f t="array" ref="R62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62" t="str">
        <f t="array" ref="S6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62" t="str">
        <f t="array" ref="T6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2" t="str">
        <f t="array" ref="U6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62" t="str">
        <f t="array" ref="V6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2" t="str">
        <f t="array" ref="W6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2" t="str" cm="1">
        <f t="array" ref="X62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62" t="str" cm="1">
        <f t="array" ref="Y62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62" t="str">
        <f t="array" ref="Z6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3" spans="1:26" x14ac:dyDescent="0.2">
      <c r="A63" s="10" t="s">
        <v>241</v>
      </c>
      <c r="B63" t="s">
        <v>242</v>
      </c>
      <c r="D63" s="9">
        <v>3</v>
      </c>
      <c r="E63">
        <v>2221</v>
      </c>
      <c r="F63">
        <f>IF(OR(subjects[[#This Row],[isTitle]]=TRUE,LEFT(subjects[[#This Row],[group]],1)="9"),"",VALUE(MID(subjects[[#This Row],[code]],4,1))*100)</f>
        <v>200</v>
      </c>
      <c r="G63" t="s">
        <v>43</v>
      </c>
      <c r="K63" t="str">
        <f t="array" ref="K6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3" t="str">
        <f t="array" ref="L6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3" t="str">
        <f t="array" ref="M6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3" t="str">
        <f t="array" ref="N6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3" t="str">
        <f t="array" ref="O63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63" t="str" cm="1">
        <f t="array" ref="P63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63" t="str" cm="1">
        <f t="array" ref="Q63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63" t="str" cm="1">
        <f t="array" ref="R63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63" t="str">
        <f t="array" ref="S6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63" t="str">
        <f t="array" ref="T6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3" t="str">
        <f t="array" ref="U6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63" t="str">
        <f t="array" ref="V6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3" t="str">
        <f t="array" ref="W6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3" t="str" cm="1">
        <f t="array" ref="X63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63" t="str" cm="1">
        <f t="array" ref="Y63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63" t="str">
        <f t="array" ref="Z6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4" spans="1:26" x14ac:dyDescent="0.2">
      <c r="A64" s="10" t="s">
        <v>243</v>
      </c>
      <c r="B64" t="s">
        <v>244</v>
      </c>
      <c r="D64" s="9">
        <v>3</v>
      </c>
      <c r="E64">
        <v>2221</v>
      </c>
      <c r="F64">
        <f>IF(OR(subjects[[#This Row],[isTitle]]=TRUE,LEFT(subjects[[#This Row],[group]],1)="9"),"",VALUE(MID(subjects[[#This Row],[code]],4,1))*100)</f>
        <v>300</v>
      </c>
      <c r="G64" t="s">
        <v>43</v>
      </c>
      <c r="K64" t="str">
        <f t="array" ref="K6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4" t="str">
        <f t="array" ref="L6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4" t="str">
        <f t="array" ref="M6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4" t="str">
        <f t="array" ref="N6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4" t="str">
        <f t="array" ref="O64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64" t="str" cm="1">
        <f t="array" ref="P64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64" t="str" cm="1">
        <f t="array" ref="Q64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64" t="str" cm="1">
        <f t="array" ref="R64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64" t="str">
        <f t="array" ref="S6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64" t="str">
        <f t="array" ref="T6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4" t="str">
        <f t="array" ref="U6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64" t="str">
        <f t="array" ref="V6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4" t="str">
        <f t="array" ref="W6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4" t="str" cm="1">
        <f t="array" ref="X64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64" t="str" cm="1">
        <f t="array" ref="Y64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64" t="str">
        <f t="array" ref="Z6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5" spans="1:26" x14ac:dyDescent="0.2">
      <c r="A65" s="10" t="s">
        <v>245</v>
      </c>
      <c r="B65" t="s">
        <v>246</v>
      </c>
      <c r="D65" s="9">
        <v>3</v>
      </c>
      <c r="E65">
        <v>2221</v>
      </c>
      <c r="F65">
        <f>IF(OR(subjects[[#This Row],[isTitle]]=TRUE,LEFT(subjects[[#This Row],[group]],1)="9"),"",VALUE(MID(subjects[[#This Row],[code]],4,1))*100)</f>
        <v>300</v>
      </c>
      <c r="G65" t="s">
        <v>43</v>
      </c>
      <c r="K65" t="str">
        <f t="array" ref="K6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5" t="str">
        <f t="array" ref="L6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5" t="str">
        <f t="array" ref="M6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5" t="str">
        <f t="array" ref="N6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5" t="str">
        <f t="array" ref="O65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65" t="str" cm="1">
        <f t="array" ref="P65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65" t="str" cm="1">
        <f t="array" ref="Q65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65" t="str" cm="1">
        <f t="array" ref="R65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65" t="str">
        <f t="array" ref="S6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65" t="str">
        <f t="array" ref="T6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5" t="str">
        <f t="array" ref="U6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65" t="str">
        <f t="array" ref="V6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5" t="str">
        <f t="array" ref="W6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5" t="str" cm="1">
        <f t="array" ref="X65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65" t="str" cm="1">
        <f t="array" ref="Y65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65" t="str">
        <f t="array" ref="Z6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6" spans="1:26" x14ac:dyDescent="0.2">
      <c r="A66" s="10" t="s">
        <v>247</v>
      </c>
      <c r="B66" t="s">
        <v>248</v>
      </c>
      <c r="D66" s="9">
        <v>3</v>
      </c>
      <c r="E66">
        <v>2221</v>
      </c>
      <c r="F66">
        <f>IF(OR(subjects[[#This Row],[isTitle]]=TRUE,LEFT(subjects[[#This Row],[group]],1)="9"),"",VALUE(MID(subjects[[#This Row],[code]],4,1))*100)</f>
        <v>300</v>
      </c>
      <c r="G66" t="s">
        <v>43</v>
      </c>
      <c r="K66" t="str">
        <f t="array" ref="K6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6" t="str">
        <f t="array" ref="L6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6" t="str">
        <f t="array" ref="M6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6" t="str">
        <f t="array" ref="N6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6" t="str">
        <f t="array" ref="O66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66" t="str" cm="1">
        <f t="array" ref="P66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66" t="str" cm="1">
        <f t="array" ref="Q66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66" t="str" cm="1">
        <f t="array" ref="R66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66" t="str">
        <f t="array" ref="S6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66" t="str">
        <f t="array" ref="T6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6" t="str">
        <f t="array" ref="U6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66" t="str">
        <f t="array" ref="V6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6" t="str">
        <f t="array" ref="W6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6" t="str" cm="1">
        <f t="array" ref="X66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66" t="str" cm="1">
        <f t="array" ref="Y66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66" t="str">
        <f t="array" ref="Z6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7" spans="1:26" x14ac:dyDescent="0.2">
      <c r="A67" s="10" t="s">
        <v>249</v>
      </c>
      <c r="B67" t="s">
        <v>250</v>
      </c>
      <c r="D67" s="9">
        <v>3</v>
      </c>
      <c r="E67">
        <v>2221</v>
      </c>
      <c r="F67">
        <f>IF(OR(subjects[[#This Row],[isTitle]]=TRUE,LEFT(subjects[[#This Row],[group]],1)="9"),"",VALUE(MID(subjects[[#This Row],[code]],4,1))*100)</f>
        <v>400</v>
      </c>
      <c r="G67" t="s">
        <v>43</v>
      </c>
      <c r="K67" t="str">
        <f t="array" ref="K6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7" t="str">
        <f t="array" ref="L6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7" t="str">
        <f t="array" ref="M6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7" t="str">
        <f t="array" ref="N6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7" t="str">
        <f t="array" ref="O67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67" t="str" cm="1">
        <f t="array" ref="P67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67" t="str" cm="1">
        <f t="array" ref="Q67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67" t="str" cm="1">
        <f t="array" ref="R67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67" t="str">
        <f t="array" ref="S6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67" t="str">
        <f t="array" ref="T6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7" t="str">
        <f t="array" ref="U6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67" t="str">
        <f t="array" ref="V6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7" t="str">
        <f t="array" ref="W6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7" t="str" cm="1">
        <f t="array" ref="X67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67" t="str" cm="1">
        <f t="array" ref="Y67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67" t="str">
        <f t="array" ref="Z6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8" spans="1:26" x14ac:dyDescent="0.2">
      <c r="A68" s="10" t="s">
        <v>251</v>
      </c>
      <c r="B68" t="s">
        <v>252</v>
      </c>
      <c r="D68" s="9">
        <v>3</v>
      </c>
      <c r="E68">
        <v>2221</v>
      </c>
      <c r="F68">
        <f>IF(OR(subjects[[#This Row],[isTitle]]=TRUE,LEFT(subjects[[#This Row],[group]],1)="9"),"",VALUE(MID(subjects[[#This Row],[code]],4,1))*100)</f>
        <v>300</v>
      </c>
      <c r="G68" t="s">
        <v>43</v>
      </c>
      <c r="K68" t="str">
        <f t="array" ref="K6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8" t="str">
        <f t="array" ref="L6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8" t="str">
        <f t="array" ref="M6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8" t="str">
        <f t="array" ref="N6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8" t="str">
        <f t="array" ref="O68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68" t="str" cm="1">
        <f t="array" ref="P68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68" t="str" cm="1">
        <f t="array" ref="Q68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68" t="str" cm="1">
        <f t="array" ref="R68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68" t="str">
        <f t="array" ref="S6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68" t="str">
        <f t="array" ref="T6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8" t="str">
        <f t="array" ref="U6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68" t="str">
        <f t="array" ref="V6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8" t="str">
        <f t="array" ref="W6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8" t="str" cm="1">
        <f t="array" ref="X68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68" t="str" cm="1">
        <f t="array" ref="Y68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68" t="str">
        <f t="array" ref="Z6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9" spans="1:26" x14ac:dyDescent="0.2">
      <c r="A69" s="10" t="s">
        <v>235</v>
      </c>
      <c r="B69" t="s">
        <v>236</v>
      </c>
      <c r="D69" s="9">
        <v>3</v>
      </c>
      <c r="E69">
        <v>2221</v>
      </c>
      <c r="F69">
        <f>IF(OR(subjects[[#This Row],[isTitle]]=TRUE,LEFT(subjects[[#This Row],[group]],1)="9"),"",VALUE(MID(subjects[[#This Row],[code]],4,1))*100)</f>
        <v>400</v>
      </c>
      <c r="G69" t="s">
        <v>43</v>
      </c>
      <c r="K69" t="str">
        <f t="array" ref="K6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9" t="str">
        <f t="array" ref="L6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9" t="str">
        <f t="array" ref="M6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9" t="str">
        <f t="array" ref="N6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9" t="str">
        <f t="array" ref="O69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69" t="str" cm="1">
        <f t="array" ref="P69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69" t="str" cm="1">
        <f t="array" ref="Q69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69" t="str" cm="1">
        <f t="array" ref="R69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69" t="str">
        <f t="array" ref="S6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69" t="str">
        <f t="array" ref="T6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9" t="str">
        <f t="array" ref="U6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69" t="str">
        <f t="array" ref="V6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9" t="str">
        <f t="array" ref="W6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9" t="str" cm="1">
        <f t="array" ref="X69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69" t="str" cm="1">
        <f t="array" ref="Y69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69" t="str">
        <f t="array" ref="Z6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0" spans="1:26" x14ac:dyDescent="0.2">
      <c r="A70" s="10" t="s">
        <v>239</v>
      </c>
      <c r="B70" t="s">
        <v>240</v>
      </c>
      <c r="D70" s="9">
        <v>3</v>
      </c>
      <c r="E70">
        <v>2221</v>
      </c>
      <c r="F70">
        <f>IF(OR(subjects[[#This Row],[isTitle]]=TRUE,LEFT(subjects[[#This Row],[group]],1)="9"),"",VALUE(MID(subjects[[#This Row],[code]],4,1))*100)</f>
        <v>400</v>
      </c>
      <c r="G70" t="s">
        <v>43</v>
      </c>
      <c r="K70" t="str">
        <f t="array" ref="K7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0" t="str">
        <f t="array" ref="L7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0" t="str">
        <f t="array" ref="M7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0" t="str">
        <f t="array" ref="N7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0" t="str">
        <f t="array" ref="O70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70" t="str" cm="1">
        <f t="array" ref="P70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70" t="str" cm="1">
        <f t="array" ref="Q70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70" t="str" cm="1">
        <f t="array" ref="R70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70" t="str">
        <f t="array" ref="S7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0" t="str">
        <f t="array" ref="T7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0" t="str">
        <f t="array" ref="U7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0" t="str">
        <f t="array" ref="V7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0" t="str">
        <f t="array" ref="W7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0" t="str" cm="1">
        <f t="array" ref="X70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70" t="str" cm="1">
        <f t="array" ref="Y70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70" t="str">
        <f t="array" ref="Z7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1" spans="1:26" x14ac:dyDescent="0.2">
      <c r="A71" s="10" t="s">
        <v>253</v>
      </c>
      <c r="B71" t="s">
        <v>254</v>
      </c>
      <c r="D71" s="9">
        <v>3</v>
      </c>
      <c r="E71">
        <v>2221</v>
      </c>
      <c r="F71">
        <f>IF(OR(subjects[[#This Row],[isTitle]]=TRUE,LEFT(subjects[[#This Row],[group]],1)="9"),"",VALUE(MID(subjects[[#This Row],[code]],4,1))*100)</f>
        <v>200</v>
      </c>
      <c r="G71" t="s">
        <v>43</v>
      </c>
      <c r="K71" t="str">
        <f t="array" ref="K7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1" t="str">
        <f t="array" ref="L7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1" t="str">
        <f t="array" ref="M7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1" t="str">
        <f t="array" ref="N7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1" t="str">
        <f t="array" ref="O71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71" t="str" cm="1">
        <f t="array" ref="P71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71" t="str" cm="1">
        <f t="array" ref="Q71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71" t="str" cm="1">
        <f t="array" ref="R71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71" t="str">
        <f t="array" ref="S7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1" t="str">
        <f t="array" ref="T7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1" t="str">
        <f t="array" ref="U7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1" t="str">
        <f t="array" ref="V7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1" t="str">
        <f t="array" ref="W7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1" t="str" cm="1">
        <f t="array" ref="X71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71" t="str" cm="1">
        <f t="array" ref="Y71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71" t="str">
        <f t="array" ref="Z7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2" spans="1:26" x14ac:dyDescent="0.2">
      <c r="A72" s="1" t="s">
        <v>264</v>
      </c>
      <c r="B72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Major Electives - LANGUAGE (&gt;=15)</v>
      </c>
      <c r="C72" t="b">
        <v>1</v>
      </c>
      <c r="D72" t="str">
        <f>""</f>
        <v/>
      </c>
      <c r="E72">
        <v>2222</v>
      </c>
      <c r="F72" t="str">
        <f>IF(OR(subjects[[#This Row],[isTitle]]=TRUE,LEFT(subjects[[#This Row],[group]],1)="9"),"",VALUE(MID(subjects[[#This Row],[code]],4,1))*100)</f>
        <v/>
      </c>
      <c r="H72" t="str">
        <f>""</f>
        <v/>
      </c>
      <c r="K72" t="str">
        <f t="array" ref="K7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2" t="str">
        <f t="array" ref="L7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2" t="str">
        <f t="array" ref="M7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2" t="str">
        <f t="array" ref="N7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2" t="str">
        <f t="array" ref="O72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72" t="str" cm="1">
        <f t="array" ref="P72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72" t="str" cm="1">
        <f t="array" ref="Q72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72" t="str" cm="1">
        <f t="array" ref="R72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72" t="str">
        <f t="array" ref="S7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2" t="str">
        <f t="array" ref="T7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2" t="str">
        <f t="array" ref="U7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2" t="str">
        <f t="array" ref="V7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2" t="str">
        <f t="array" ref="W7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2" t="str" cm="1">
        <f t="array" ref="X72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72" t="str" cm="1">
        <f t="array" ref="Y72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72" t="str">
        <f t="array" ref="Z7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3" spans="1:26" x14ac:dyDescent="0.2">
      <c r="A73" t="s">
        <v>255</v>
      </c>
      <c r="B73" t="s">
        <v>282</v>
      </c>
      <c r="D73" s="9">
        <v>3</v>
      </c>
      <c r="E73">
        <v>2222</v>
      </c>
      <c r="H73" t="str">
        <f>""</f>
        <v/>
      </c>
      <c r="K73" t="str">
        <f t="array" ref="K7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3" t="str">
        <f t="array" ref="L7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3" t="str">
        <f t="array" ref="M7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3" t="str">
        <f t="array" ref="N7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3" t="str">
        <f t="array" ref="O73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73" t="str" cm="1">
        <f t="array" ref="P73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73" t="str" cm="1">
        <f t="array" ref="Q73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73" t="str" cm="1">
        <f t="array" ref="R73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73" t="str">
        <f t="array" ref="S7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3" t="str">
        <f t="array" ref="T7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3" t="str">
        <f t="array" ref="U7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3" t="str">
        <f t="array" ref="V7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3" t="str">
        <f t="array" ref="W7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3" t="str" cm="1">
        <f t="array" ref="X73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73" t="str" cm="1">
        <f t="array" ref="Y73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73" t="str">
        <f t="array" ref="Z7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4" spans="1:26" x14ac:dyDescent="0.2">
      <c r="A74" t="s">
        <v>256</v>
      </c>
      <c r="B74" t="s">
        <v>283</v>
      </c>
      <c r="D74" s="9">
        <v>3</v>
      </c>
      <c r="E74">
        <v>2222</v>
      </c>
      <c r="H74" t="str">
        <f>""</f>
        <v/>
      </c>
      <c r="K74" t="str">
        <f t="array" ref="K7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4" t="str">
        <f t="array" ref="L7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4" t="str">
        <f t="array" ref="M7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4" t="str">
        <f t="array" ref="N7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4" t="str">
        <f t="array" ref="O74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74" t="str" cm="1">
        <f t="array" ref="P74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74" t="str" cm="1">
        <f t="array" ref="Q74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74" t="str" cm="1">
        <f t="array" ref="R74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74" t="str">
        <f t="array" ref="S7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4" t="str">
        <f t="array" ref="T7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4" t="str">
        <f t="array" ref="U7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4" t="str">
        <f t="array" ref="V7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4" t="str">
        <f t="array" ref="W7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4" t="str" cm="1">
        <f t="array" ref="X74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74" t="str" cm="1">
        <f t="array" ref="Y74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74" t="str">
        <f t="array" ref="Z7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5" spans="1:26" x14ac:dyDescent="0.2">
      <c r="A75" t="s">
        <v>257</v>
      </c>
      <c r="B75" t="s">
        <v>284</v>
      </c>
      <c r="D75" s="9">
        <v>3</v>
      </c>
      <c r="E75">
        <v>2222</v>
      </c>
      <c r="H75" t="str">
        <f>""</f>
        <v/>
      </c>
      <c r="K75" t="str">
        <f t="array" ref="K7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5" t="str">
        <f t="array" ref="L7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5" t="str">
        <f t="array" ref="M7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5" t="str">
        <f t="array" ref="N7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5" t="str">
        <f t="array" ref="O75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75" t="str" cm="1">
        <f t="array" ref="P75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75" t="str" cm="1">
        <f t="array" ref="Q75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75" t="str" cm="1">
        <f t="array" ref="R75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75" t="str">
        <f t="array" ref="S7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5" t="str">
        <f t="array" ref="T7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5" t="str">
        <f t="array" ref="U7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5" t="str">
        <f t="array" ref="V7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5" t="str">
        <f t="array" ref="W7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5" t="str" cm="1">
        <f t="array" ref="X75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75" t="str" cm="1">
        <f t="array" ref="Y75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75" t="str">
        <f t="array" ref="Z7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6" spans="1:26" x14ac:dyDescent="0.2">
      <c r="A76" t="s">
        <v>258</v>
      </c>
      <c r="B76" t="s">
        <v>285</v>
      </c>
      <c r="D76" s="9">
        <v>3</v>
      </c>
      <c r="E76">
        <v>2222</v>
      </c>
      <c r="H76" t="str">
        <f>""</f>
        <v/>
      </c>
      <c r="K76" t="str">
        <f t="array" ref="K7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6" t="str">
        <f t="array" ref="L7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6" t="str">
        <f t="array" ref="M7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6" t="str">
        <f t="array" ref="N7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6" t="str">
        <f t="array" ref="O76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76" t="str" cm="1">
        <f t="array" ref="P76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76" t="str" cm="1">
        <f t="array" ref="Q76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76" t="str" cm="1">
        <f t="array" ref="R76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76" t="str">
        <f t="array" ref="S7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6" t="str">
        <f t="array" ref="T7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6" t="str">
        <f t="array" ref="U7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6" t="str">
        <f t="array" ref="V7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6" t="str">
        <f t="array" ref="W7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6" t="str" cm="1">
        <f t="array" ref="X76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76" t="str" cm="1">
        <f t="array" ref="Y76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76" t="str">
        <f t="array" ref="Z7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7" spans="1:26" x14ac:dyDescent="0.2">
      <c r="A77" t="s">
        <v>259</v>
      </c>
      <c r="B77" t="s">
        <v>286</v>
      </c>
      <c r="D77" s="9">
        <v>3</v>
      </c>
      <c r="E77">
        <v>2222</v>
      </c>
      <c r="H77" t="str">
        <f>""</f>
        <v/>
      </c>
      <c r="K77" t="str">
        <f t="array" ref="K7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7" t="str">
        <f t="array" ref="L7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7" t="str">
        <f t="array" ref="M7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7" t="str">
        <f t="array" ref="N7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7" t="str">
        <f t="array" ref="O77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77" t="str" cm="1">
        <f t="array" ref="P77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77" t="str" cm="1">
        <f t="array" ref="Q77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77" t="str" cm="1">
        <f t="array" ref="R77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77" t="str">
        <f t="array" ref="S7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7" t="str">
        <f t="array" ref="T7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7" t="str">
        <f t="array" ref="U7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7" t="str">
        <f t="array" ref="V7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7" t="str">
        <f t="array" ref="W7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7" t="str" cm="1">
        <f t="array" ref="X77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77" t="str" cm="1">
        <f t="array" ref="Y77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77" t="str">
        <f t="array" ref="Z7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8" spans="1:26" x14ac:dyDescent="0.2">
      <c r="A78" t="s">
        <v>288</v>
      </c>
      <c r="B78" t="s">
        <v>287</v>
      </c>
      <c r="D78" s="9">
        <v>3</v>
      </c>
      <c r="E78">
        <v>2222</v>
      </c>
      <c r="H78" t="str">
        <f>""</f>
        <v/>
      </c>
      <c r="K78" t="str">
        <f t="array" ref="K7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8" t="str">
        <f t="array" ref="L7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8" t="str">
        <f t="array" ref="M7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8" t="str">
        <f t="array" ref="N7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8" t="str">
        <f t="array" ref="O78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78" t="str" cm="1">
        <f t="array" ref="P78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78" t="str" cm="1">
        <f t="array" ref="Q78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78" t="str" cm="1">
        <f t="array" ref="R78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78" t="str">
        <f t="array" ref="S7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8" t="str">
        <f t="array" ref="T7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8" t="str">
        <f t="array" ref="U7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8" t="str">
        <f t="array" ref="V7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8" t="str">
        <f t="array" ref="W7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8" t="str" cm="1">
        <f t="array" ref="X78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78" t="str" cm="1">
        <f t="array" ref="Y78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78" t="str">
        <f t="array" ref="Z7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9" spans="1:26" x14ac:dyDescent="0.2">
      <c r="A79" t="s">
        <v>140</v>
      </c>
      <c r="B79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Free Electives (&gt;=6)</v>
      </c>
      <c r="C79" t="b">
        <v>1</v>
      </c>
      <c r="D79" t="str">
        <f>""</f>
        <v/>
      </c>
      <c r="E79">
        <v>9000</v>
      </c>
      <c r="F79" t="str">
        <f>IF(OR(subjects[[#This Row],[isTitle]]=TRUE,LEFT(subjects[[#This Row],[group]],1)="9"),"",VALUE(MID(subjects[[#This Row],[code]],4,1))*100)</f>
        <v/>
      </c>
      <c r="G79" t="s">
        <v>109</v>
      </c>
      <c r="H79" t="str">
        <f>""</f>
        <v/>
      </c>
      <c r="K79" t="str">
        <f t="array" ref="K7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9" t="str">
        <f t="array" ref="L7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9" t="str">
        <f t="array" ref="M7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9" t="str">
        <f t="array" ref="N7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9" t="str">
        <f t="array" ref="O79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79" t="str" cm="1">
        <f t="array" ref="P79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79" t="str" cm="1">
        <f t="array" ref="Q79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79" t="str" cm="1">
        <f t="array" ref="R79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79" t="str">
        <f t="array" ref="S7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9" t="str">
        <f t="array" ref="T7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9" t="str">
        <f t="array" ref="U7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9" t="str">
        <f t="array" ref="V7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9" t="str">
        <f t="array" ref="W7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9" t="str" cm="1">
        <f t="array" ref="X79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79" t="str" cm="1">
        <f t="array" ref="Y79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79" t="str">
        <f t="array" ref="Z7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0" spans="1:26" x14ac:dyDescent="0.2">
      <c r="A80" t="s">
        <v>289</v>
      </c>
      <c r="B80" t="s">
        <v>50</v>
      </c>
      <c r="D80">
        <v>1</v>
      </c>
      <c r="E80">
        <v>9000</v>
      </c>
      <c r="G80" t="s">
        <v>109</v>
      </c>
      <c r="H80" t="str">
        <f>""</f>
        <v/>
      </c>
      <c r="K80" t="str">
        <f t="array" ref="K8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0" t="str">
        <f t="array" ref="L8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0" t="str">
        <f t="array" ref="M8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0" t="str">
        <f t="array" ref="N8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0" t="str">
        <f t="array" ref="O80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80" t="str" cm="1">
        <f t="array" ref="P80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80" t="str" cm="1">
        <f t="array" ref="Q80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80" t="str" cm="1">
        <f t="array" ref="R80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80" t="str">
        <f t="array" ref="S8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0" t="str">
        <f t="array" ref="T8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0" t="str">
        <f t="array" ref="U8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0" t="str">
        <f t="array" ref="V8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0" t="str">
        <f t="array" ref="W8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0" t="str" cm="1">
        <f t="array" ref="X80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80" t="str" cm="1">
        <f t="array" ref="Y80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80" t="str">
        <f t="array" ref="Z8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1" spans="1:26" x14ac:dyDescent="0.2">
      <c r="A81" t="s">
        <v>290</v>
      </c>
      <c r="B81" t="s">
        <v>51</v>
      </c>
      <c r="D81">
        <v>2</v>
      </c>
      <c r="E81">
        <v>9000</v>
      </c>
      <c r="G81" t="s">
        <v>109</v>
      </c>
      <c r="H81" t="str">
        <f>""</f>
        <v/>
      </c>
      <c r="K81" t="str">
        <f t="array" ref="K8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1" t="str">
        <f t="array" ref="L8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1" t="str">
        <f t="array" ref="M8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1" t="str">
        <f t="array" ref="N8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1" t="str">
        <f t="array" ref="O81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81" t="str" cm="1">
        <f t="array" ref="P81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81" t="str" cm="1">
        <f t="array" ref="Q81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81" t="str" cm="1">
        <f t="array" ref="R81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81" t="str">
        <f t="array" ref="S8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1" t="str">
        <f t="array" ref="T8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1" t="str">
        <f t="array" ref="U8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1" t="str">
        <f t="array" ref="V8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1" t="str">
        <f t="array" ref="W8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1" t="str" cm="1">
        <f t="array" ref="X81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81" t="str" cm="1">
        <f t="array" ref="Y81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81" t="str">
        <f t="array" ref="Z8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2" spans="1:26" x14ac:dyDescent="0.2">
      <c r="A82" t="s">
        <v>291</v>
      </c>
      <c r="B82" t="s">
        <v>52</v>
      </c>
      <c r="D82">
        <v>3</v>
      </c>
      <c r="E82">
        <v>9000</v>
      </c>
      <c r="G82" t="s">
        <v>109</v>
      </c>
      <c r="H82" t="str">
        <f>""</f>
        <v/>
      </c>
      <c r="K82" t="str">
        <f t="array" ref="K8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2" t="str">
        <f t="array" ref="L8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2" t="str">
        <f t="array" ref="M8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2" t="str">
        <f t="array" ref="N8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2" t="str">
        <f t="array" ref="O82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82" t="str" cm="1">
        <f t="array" ref="P82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82" t="str" cm="1">
        <f t="array" ref="Q82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82" t="str" cm="1">
        <f t="array" ref="R82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82" t="str">
        <f t="array" ref="S8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2" t="str">
        <f t="array" ref="T8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2" t="str">
        <f t="array" ref="U8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2" t="str">
        <f t="array" ref="V8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2" t="str">
        <f t="array" ref="W8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2" t="str" cm="1">
        <f t="array" ref="X82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82" t="str" cm="1">
        <f t="array" ref="Y82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82" t="str">
        <f t="array" ref="Z8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3" spans="1:26" x14ac:dyDescent="0.2">
      <c r="A83" t="s">
        <v>292</v>
      </c>
      <c r="B83" t="s">
        <v>53</v>
      </c>
      <c r="D83">
        <v>4</v>
      </c>
      <c r="E83">
        <v>9000</v>
      </c>
      <c r="G83" t="s">
        <v>109</v>
      </c>
      <c r="H83" t="str">
        <f>""</f>
        <v/>
      </c>
      <c r="K83" t="str">
        <f t="array" ref="K8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3" t="str">
        <f t="array" ref="L8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3" t="str">
        <f t="array" ref="M8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3" t="str">
        <f t="array" ref="N8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3" t="str">
        <f t="array" ref="O83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83" t="str" cm="1">
        <f t="array" ref="P83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83" t="str" cm="1">
        <f t="array" ref="Q83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83" t="str" cm="1">
        <f t="array" ref="R83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83" t="str">
        <f t="array" ref="S8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3" t="str">
        <f t="array" ref="T8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3" t="str">
        <f t="array" ref="U8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3" t="str">
        <f t="array" ref="V8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3" t="str">
        <f t="array" ref="W8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3" t="str" cm="1">
        <f t="array" ref="X83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83" t="str" cm="1">
        <f t="array" ref="Y83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83" t="str">
        <f t="array" ref="Z8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4" spans="1:26" x14ac:dyDescent="0.2">
      <c r="A84" t="s">
        <v>293</v>
      </c>
      <c r="B84" t="s">
        <v>54</v>
      </c>
      <c r="D84">
        <v>5</v>
      </c>
      <c r="E84">
        <v>9000</v>
      </c>
      <c r="G84" t="s">
        <v>109</v>
      </c>
      <c r="H84" t="str">
        <f>""</f>
        <v/>
      </c>
      <c r="K84" t="str">
        <f t="array" ref="K8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4" t="str">
        <f t="array" ref="L8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4" t="str">
        <f t="array" ref="M8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4" t="str">
        <f t="array" ref="N8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4" t="str">
        <f t="array" ref="O84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84" t="str" cm="1">
        <f t="array" ref="P84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84" t="str" cm="1">
        <f t="array" ref="Q84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84" t="str" cm="1">
        <f t="array" ref="R84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84" t="str">
        <f t="array" ref="S8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4" t="str">
        <f t="array" ref="T8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4" t="str">
        <f t="array" ref="U8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4" t="str">
        <f t="array" ref="V8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4" t="str">
        <f t="array" ref="W8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4" t="str" cm="1">
        <f t="array" ref="X84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84" t="str" cm="1">
        <f t="array" ref="Y84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84" t="str">
        <f t="array" ref="Z8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5" spans="1:26" x14ac:dyDescent="0.2">
      <c r="A85" t="s">
        <v>294</v>
      </c>
      <c r="B85" t="s">
        <v>55</v>
      </c>
      <c r="D85">
        <v>6</v>
      </c>
      <c r="E85">
        <v>9000</v>
      </c>
      <c r="G85" t="s">
        <v>109</v>
      </c>
      <c r="H85" t="str">
        <f>""</f>
        <v/>
      </c>
      <c r="K85" t="str">
        <f t="array" ref="K8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5" t="str">
        <f t="array" ref="L8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5" t="str">
        <f t="array" ref="M8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5" t="str">
        <f t="array" ref="N8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5" t="str">
        <f t="array" ref="O85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85" t="str" cm="1">
        <f t="array" ref="P85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85" t="str" cm="1">
        <f t="array" ref="Q85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85" t="str" cm="1">
        <f t="array" ref="R85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85" t="str">
        <f t="array" ref="S8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5" t="str">
        <f t="array" ref="T8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5" t="str">
        <f t="array" ref="U8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5" t="str">
        <f t="array" ref="V8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5" t="str">
        <f t="array" ref="W8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5" t="str" cm="1">
        <f t="array" ref="X85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85" t="str" cm="1">
        <f t="array" ref="Y85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85" t="str">
        <f t="array" ref="Z8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6" spans="1:26" x14ac:dyDescent="0.2">
      <c r="A86" s="1"/>
      <c r="K86" t="str">
        <f t="array" ref="K8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6" t="str">
        <f t="array" ref="L8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6" t="str">
        <f t="array" ref="M8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6" t="str">
        <f t="array" ref="N8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6" t="str">
        <f t="array" ref="O86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86" t="str" cm="1">
        <f t="array" ref="P86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86" t="str" cm="1">
        <f t="array" ref="Q86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86" t="str" cm="1">
        <f t="array" ref="R86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86" t="str">
        <f t="array" ref="S8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6" t="str">
        <f t="array" ref="T8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6" t="str">
        <f t="array" ref="U8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6" t="str">
        <f t="array" ref="V8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6" t="str">
        <f t="array" ref="W8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6" t="str" cm="1">
        <f t="array" ref="X86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86" t="str" cm="1">
        <f t="array" ref="Y86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86" t="str">
        <f t="array" ref="Z8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7" spans="1:26" x14ac:dyDescent="0.2">
      <c r="A87" s="1"/>
      <c r="K87" t="str">
        <f t="array" ref="K8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7" t="str">
        <f t="array" ref="L8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7" t="str">
        <f t="array" ref="M8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7" t="str">
        <f t="array" ref="N8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7" t="str">
        <f t="array" ref="O87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87" t="str" cm="1">
        <f t="array" ref="P87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87" t="str" cm="1">
        <f t="array" ref="Q87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87" t="str" cm="1">
        <f t="array" ref="R87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87" t="str">
        <f t="array" ref="S8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7" t="str">
        <f t="array" ref="T8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7" t="str">
        <f t="array" ref="U8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7" t="str">
        <f t="array" ref="V8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7" t="str">
        <f t="array" ref="W8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7" t="str" cm="1">
        <f t="array" ref="X87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87" t="str" cm="1">
        <f t="array" ref="Y87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87" t="str">
        <f t="array" ref="Z8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8" spans="1:26" x14ac:dyDescent="0.2">
      <c r="A88" s="1"/>
      <c r="K88" t="str">
        <f t="array" ref="K8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8" t="str">
        <f t="array" ref="L8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8" t="str">
        <f t="array" ref="M8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8" t="str">
        <f t="array" ref="N8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8" t="str">
        <f t="array" ref="O88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88" t="str" cm="1">
        <f t="array" ref="P88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88" t="str" cm="1">
        <f t="array" ref="Q88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88" t="str" cm="1">
        <f t="array" ref="R88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88" t="str">
        <f t="array" ref="S8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8" t="str">
        <f t="array" ref="T8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8" t="str">
        <f t="array" ref="U8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8" t="str">
        <f t="array" ref="V8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8" t="str">
        <f t="array" ref="W8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8" t="str" cm="1">
        <f t="array" ref="X88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88" t="str" cm="1">
        <f t="array" ref="Y88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88" t="str">
        <f t="array" ref="Z8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9" spans="1:26" x14ac:dyDescent="0.2">
      <c r="A89" s="1"/>
      <c r="K89" t="str">
        <f t="array" ref="K8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9" t="str">
        <f t="array" ref="L8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9" t="str">
        <f t="array" ref="M8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9" t="str">
        <f t="array" ref="N8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9" t="str">
        <f t="array" ref="O89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89" t="str" cm="1">
        <f t="array" ref="P89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89" t="str" cm="1">
        <f t="array" ref="Q89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89" t="str" cm="1">
        <f t="array" ref="R89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89" t="str">
        <f t="array" ref="S8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9" t="str">
        <f t="array" ref="T8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9" t="str">
        <f t="array" ref="U8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9" t="str">
        <f t="array" ref="V8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9" t="str">
        <f t="array" ref="W8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9" t="str" cm="1">
        <f t="array" ref="X89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89" t="str" cm="1">
        <f t="array" ref="Y89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89" t="str">
        <f t="array" ref="Z8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0" spans="1:26" x14ac:dyDescent="0.2">
      <c r="A90" s="1"/>
      <c r="K90" t="str">
        <f t="array" ref="K9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0" t="str">
        <f t="array" ref="L9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0" t="str">
        <f t="array" ref="M9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0" t="str">
        <f t="array" ref="N9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0" t="str">
        <f t="array" ref="O90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90" t="str" cm="1">
        <f t="array" ref="P90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90" t="str" cm="1">
        <f t="array" ref="Q90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90" t="str" cm="1">
        <f t="array" ref="R90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90" t="str">
        <f t="array" ref="S9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0" t="str">
        <f t="array" ref="T9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0" t="str">
        <f t="array" ref="U9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0" t="str">
        <f t="array" ref="V9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0" t="str">
        <f t="array" ref="W9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0" t="str" cm="1">
        <f t="array" ref="X90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90" t="str" cm="1">
        <f t="array" ref="Y90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90" t="str">
        <f t="array" ref="Z9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1" spans="1:26" x14ac:dyDescent="0.2">
      <c r="A91" s="1"/>
      <c r="K91" t="str">
        <f t="array" ref="K9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1" t="str">
        <f t="array" ref="L9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1" t="str">
        <f t="array" ref="M9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1" t="str">
        <f t="array" ref="N9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1" t="str">
        <f t="array" ref="O91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91" t="str" cm="1">
        <f t="array" ref="P91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91" t="str" cm="1">
        <f t="array" ref="Q91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91" t="str" cm="1">
        <f t="array" ref="R91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91" t="str">
        <f t="array" ref="S9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1" t="str">
        <f t="array" ref="T9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1" t="str">
        <f t="array" ref="U9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1" t="str">
        <f t="array" ref="V9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1" t="str">
        <f t="array" ref="W9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1" t="str" cm="1">
        <f t="array" ref="X91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91" t="str" cm="1">
        <f t="array" ref="Y91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91" t="str">
        <f t="array" ref="Z9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2" spans="1:26" x14ac:dyDescent="0.2">
      <c r="A92" s="1"/>
      <c r="K92" t="str">
        <f t="array" ref="K9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2" t="str">
        <f t="array" ref="L9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2" t="str">
        <f t="array" ref="M9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2" t="str">
        <f t="array" ref="N9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2" t="str">
        <f t="array" ref="O92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92" t="str" cm="1">
        <f t="array" ref="P92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92" t="str" cm="1">
        <f t="array" ref="Q92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92" t="str" cm="1">
        <f t="array" ref="R92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92" t="str">
        <f t="array" ref="S9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2" t="str">
        <f t="array" ref="T9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2" t="str">
        <f t="array" ref="U9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2" t="str">
        <f t="array" ref="V9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2" t="str">
        <f t="array" ref="W9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2" t="str" cm="1">
        <f t="array" ref="X92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92" t="str" cm="1">
        <f t="array" ref="Y92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92" t="str">
        <f t="array" ref="Z9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3" spans="1:26" x14ac:dyDescent="0.2">
      <c r="A93" s="1"/>
      <c r="K93" t="str">
        <f t="array" ref="K9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3" t="str">
        <f t="array" ref="L9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3" t="str">
        <f t="array" ref="M9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3" t="str">
        <f t="array" ref="N9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3" t="str">
        <f t="array" ref="O93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93" t="str" cm="1">
        <f t="array" ref="P93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93" t="str" cm="1">
        <f t="array" ref="Q93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93" t="str" cm="1">
        <f t="array" ref="R93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93" t="str">
        <f t="array" ref="S9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3" t="str">
        <f t="array" ref="T9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3" t="str">
        <f t="array" ref="U9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3" t="str">
        <f t="array" ref="V9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3" t="str">
        <f t="array" ref="W9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3" t="str" cm="1">
        <f t="array" ref="X93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93" t="str" cm="1">
        <f t="array" ref="Y93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93" t="str">
        <f t="array" ref="Z9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4" spans="1:26" x14ac:dyDescent="0.2">
      <c r="A94" s="1"/>
      <c r="K94" t="str">
        <f t="array" ref="K9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4" t="str">
        <f t="array" ref="L9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4" t="str">
        <f t="array" ref="M9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4" t="str">
        <f t="array" ref="N9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4" t="str">
        <f t="array" ref="O94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94" t="str" cm="1">
        <f t="array" ref="P94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94" t="str" cm="1">
        <f t="array" ref="Q94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94" t="str" cm="1">
        <f t="array" ref="R94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94" t="str">
        <f t="array" ref="S9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4" t="str">
        <f t="array" ref="T9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4" t="str">
        <f t="array" ref="U9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4" t="str">
        <f t="array" ref="V9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4" t="str">
        <f t="array" ref="W9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4" t="str" cm="1">
        <f t="array" ref="X94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94" t="str" cm="1">
        <f t="array" ref="Y94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94" t="str">
        <f t="array" ref="Z9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5" spans="1:26" x14ac:dyDescent="0.2">
      <c r="A95" s="1"/>
      <c r="K95" t="str">
        <f t="array" ref="K9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5" t="str">
        <f t="array" ref="L9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5" t="str">
        <f t="array" ref="M9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5" t="str">
        <f t="array" ref="N9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5" t="str">
        <f t="array" ref="O95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95" t="str" cm="1">
        <f t="array" ref="P95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95" t="str" cm="1">
        <f t="array" ref="Q95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95" t="str" cm="1">
        <f t="array" ref="R95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95" t="str">
        <f t="array" ref="S9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5" t="str">
        <f t="array" ref="T9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5" t="str">
        <f t="array" ref="U9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5" t="str">
        <f t="array" ref="V9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5" t="str">
        <f t="array" ref="W9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5" t="str" cm="1">
        <f t="array" ref="X95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95" t="str" cm="1">
        <f t="array" ref="Y95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95" t="str">
        <f t="array" ref="Z9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6" spans="1:26" x14ac:dyDescent="0.2">
      <c r="A96" s="1"/>
      <c r="K96" t="str">
        <f t="array" ref="K9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6" t="str">
        <f t="array" ref="L9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6" t="str">
        <f t="array" ref="M9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6" t="str">
        <f t="array" ref="N9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6" t="str">
        <f t="array" ref="O96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96" t="str" cm="1">
        <f t="array" ref="P96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96" t="str" cm="1">
        <f t="array" ref="Q96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96" t="str" cm="1">
        <f t="array" ref="R96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96" t="str">
        <f t="array" ref="S9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6" t="str">
        <f t="array" ref="T9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6" t="str">
        <f t="array" ref="U9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6" t="str">
        <f t="array" ref="V9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6" t="str">
        <f t="array" ref="W9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6" t="str" cm="1">
        <f t="array" ref="X96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96" t="str" cm="1">
        <f t="array" ref="Y96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96" t="str">
        <f t="array" ref="Z9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7" spans="1:26" x14ac:dyDescent="0.2">
      <c r="A97" s="1"/>
      <c r="K97" t="str">
        <f t="array" ref="K9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7" t="str">
        <f t="array" ref="L9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7" t="str">
        <f t="array" ref="M9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7" t="str">
        <f t="array" ref="N9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7" t="str">
        <f t="array" ref="O97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97" t="str" cm="1">
        <f t="array" ref="P97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97" t="str" cm="1">
        <f t="array" ref="Q97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97" t="str" cm="1">
        <f t="array" ref="R97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97" t="str">
        <f t="array" ref="S9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7" t="str">
        <f t="array" ref="T9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7" t="str">
        <f t="array" ref="U9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7" t="str">
        <f t="array" ref="V9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7" t="str">
        <f t="array" ref="W9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7" t="str" cm="1">
        <f t="array" ref="X97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97" t="str" cm="1">
        <f t="array" ref="Y97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97" t="str">
        <f t="array" ref="Z9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8" spans="1:26" x14ac:dyDescent="0.2">
      <c r="A98" s="1"/>
      <c r="K98" t="str">
        <f t="array" ref="K9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8" t="str">
        <f t="array" ref="L9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8" t="str">
        <f t="array" ref="M9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8" t="str">
        <f t="array" ref="N9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8" t="str">
        <f t="array" ref="O98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98" t="str" cm="1">
        <f t="array" ref="P98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98" t="str" cm="1">
        <f t="array" ref="Q98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98" t="str" cm="1">
        <f t="array" ref="R98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98" t="str">
        <f t="array" ref="S9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8" t="str">
        <f t="array" ref="T9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8" t="str">
        <f t="array" ref="U9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8" t="str">
        <f t="array" ref="V9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8" t="str">
        <f t="array" ref="W9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8" t="str" cm="1">
        <f t="array" ref="X98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98" t="str" cm="1">
        <f t="array" ref="Y98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98" t="str">
        <f t="array" ref="Z9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9" spans="1:26" x14ac:dyDescent="0.2">
      <c r="A99" s="1"/>
      <c r="K99" t="str">
        <f t="array" ref="K9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9" t="str">
        <f t="array" ref="L9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9" t="str">
        <f t="array" ref="M9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9" t="str">
        <f t="array" ref="N9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9" t="str">
        <f t="array" ref="O99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99" t="str" cm="1">
        <f t="array" ref="P99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99" t="str" cm="1">
        <f t="array" ref="Q99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99" t="str" cm="1">
        <f t="array" ref="R99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99" t="str">
        <f t="array" ref="S9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9" t="str">
        <f t="array" ref="T9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9" t="str">
        <f t="array" ref="U9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9" t="str">
        <f t="array" ref="V9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9" t="str">
        <f t="array" ref="W9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9" t="str" cm="1">
        <f t="array" ref="X99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99" t="str" cm="1">
        <f t="array" ref="Y99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99" t="str">
        <f t="array" ref="Z9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0" spans="1:26" x14ac:dyDescent="0.2">
      <c r="A100" s="1"/>
      <c r="K100" t="str">
        <f t="array" ref="K10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0" t="str">
        <f t="array" ref="L10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0" t="str">
        <f t="array" ref="M10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0" t="str">
        <f t="array" ref="N10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0" t="str">
        <f t="array" ref="O100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00" t="str" cm="1">
        <f t="array" ref="P100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00" t="str" cm="1">
        <f t="array" ref="Q100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00" t="str" cm="1">
        <f t="array" ref="R100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00" t="str">
        <f t="array" ref="S10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0" t="str">
        <f t="array" ref="T10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0" t="str">
        <f t="array" ref="U10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0" t="str">
        <f t="array" ref="V10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0" t="str">
        <f t="array" ref="W10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0" t="str" cm="1">
        <f t="array" ref="X100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00" t="str" cm="1">
        <f t="array" ref="Y100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00" t="str">
        <f t="array" ref="Z10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1" spans="1:26" x14ac:dyDescent="0.2">
      <c r="A101" s="1"/>
      <c r="K101" t="str">
        <f t="array" ref="K10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1" t="str">
        <f t="array" ref="L10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1" t="str">
        <f t="array" ref="M10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1" t="str">
        <f t="array" ref="N10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1" t="str">
        <f t="array" ref="O101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01" t="str" cm="1">
        <f t="array" ref="P101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01" t="str" cm="1">
        <f t="array" ref="Q101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01" t="str" cm="1">
        <f t="array" ref="R101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01" t="str">
        <f t="array" ref="S10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1" t="str">
        <f t="array" ref="T10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1" t="str">
        <f t="array" ref="U10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1" t="str">
        <f t="array" ref="V10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1" t="str">
        <f t="array" ref="W10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1" t="str" cm="1">
        <f t="array" ref="X101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01" t="str" cm="1">
        <f t="array" ref="Y101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01" t="str">
        <f t="array" ref="Z10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2" spans="1:26" x14ac:dyDescent="0.2">
      <c r="A102" s="1"/>
      <c r="K102" t="str">
        <f t="array" ref="K10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2" t="str">
        <f t="array" ref="L10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2" t="str">
        <f t="array" ref="M10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2" t="str">
        <f t="array" ref="N10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2" t="str">
        <f t="array" ref="O102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02" t="str" cm="1">
        <f t="array" ref="P102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02" t="str" cm="1">
        <f t="array" ref="Q102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02" t="str" cm="1">
        <f t="array" ref="R102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02" t="str">
        <f t="array" ref="S10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2" t="str">
        <f t="array" ref="T10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2" t="str">
        <f t="array" ref="U10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2" t="str">
        <f t="array" ref="V10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2" t="str">
        <f t="array" ref="W10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2" t="str" cm="1">
        <f t="array" ref="X102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02" t="str" cm="1">
        <f t="array" ref="Y102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02" t="str">
        <f t="array" ref="Z10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3" spans="1:26" x14ac:dyDescent="0.2">
      <c r="A103" s="1"/>
      <c r="K103" t="str">
        <f t="array" ref="K10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3" t="str">
        <f t="array" ref="L10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3" t="str">
        <f t="array" ref="M10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3" t="str">
        <f t="array" ref="N10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3" t="str">
        <f t="array" ref="O103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03" t="str" cm="1">
        <f t="array" ref="P103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03" t="str" cm="1">
        <f t="array" ref="Q103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03" t="str" cm="1">
        <f t="array" ref="R103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03" t="str">
        <f t="array" ref="S10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3" t="str">
        <f t="array" ref="T10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3" t="str">
        <f t="array" ref="U10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3" t="str">
        <f t="array" ref="V10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3" t="str">
        <f t="array" ref="W10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3" t="str" cm="1">
        <f t="array" ref="X103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03" t="str" cm="1">
        <f t="array" ref="Y103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03" t="str">
        <f t="array" ref="Z10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4" spans="1:26" x14ac:dyDescent="0.2">
      <c r="A104" s="1"/>
      <c r="K104" t="str">
        <f t="array" ref="K10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4" t="str">
        <f t="array" ref="L10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4" t="str">
        <f t="array" ref="M10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4" t="str">
        <f t="array" ref="N10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4" t="str">
        <f t="array" ref="O104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04" t="str" cm="1">
        <f t="array" ref="P104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04" t="str" cm="1">
        <f t="array" ref="Q104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04" t="str" cm="1">
        <f t="array" ref="R104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04" t="str">
        <f t="array" ref="S10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4" t="str">
        <f t="array" ref="T10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4" t="str">
        <f t="array" ref="U10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4" t="str">
        <f t="array" ref="V10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4" t="str">
        <f t="array" ref="W10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4" t="str" cm="1">
        <f t="array" ref="X104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04" t="str" cm="1">
        <f t="array" ref="Y104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04" t="str">
        <f t="array" ref="Z10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5" spans="1:26" x14ac:dyDescent="0.2">
      <c r="A105" s="1"/>
      <c r="K105" t="str">
        <f t="array" ref="K10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5" t="str">
        <f t="array" ref="L10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5" t="str">
        <f t="array" ref="M10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5" t="str">
        <f t="array" ref="N10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5" t="str">
        <f t="array" ref="O105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05" t="str" cm="1">
        <f t="array" ref="P105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05" t="str" cm="1">
        <f t="array" ref="Q105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05" t="str" cm="1">
        <f t="array" ref="R105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05" t="str">
        <f t="array" ref="S10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5" t="str">
        <f t="array" ref="T10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5" t="str">
        <f t="array" ref="U10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5" t="str">
        <f t="array" ref="V10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5" t="str">
        <f t="array" ref="W10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5" t="str" cm="1">
        <f t="array" ref="X105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05" t="str" cm="1">
        <f t="array" ref="Y105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05" t="str">
        <f t="array" ref="Z10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6" spans="1:26" x14ac:dyDescent="0.2">
      <c r="A106" s="1"/>
      <c r="K106" t="str">
        <f t="array" ref="K10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6" t="str">
        <f t="array" ref="L10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6" t="str">
        <f t="array" ref="M10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6" t="str">
        <f t="array" ref="N10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6" t="str">
        <f t="array" ref="O106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06" t="str" cm="1">
        <f t="array" ref="P106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06" t="str" cm="1">
        <f t="array" ref="Q106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06" t="str" cm="1">
        <f t="array" ref="R106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06" t="str">
        <f t="array" ref="S10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6" t="str">
        <f t="array" ref="T10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6" t="str">
        <f t="array" ref="U10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6" t="str">
        <f t="array" ref="V10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6" t="str">
        <f t="array" ref="W10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6" t="str" cm="1">
        <f t="array" ref="X106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06" t="str" cm="1">
        <f t="array" ref="Y106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06" t="str">
        <f t="array" ref="Z10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7" spans="1:26" x14ac:dyDescent="0.2">
      <c r="K107" t="str">
        <f t="array" ref="K10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7" t="str">
        <f t="array" ref="L10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7" t="str">
        <f t="array" ref="M10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7" t="str">
        <f t="array" ref="N10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7" t="str">
        <f t="array" ref="O107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07" t="str" cm="1">
        <f t="array" ref="P107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07" t="str" cm="1">
        <f t="array" ref="Q107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07" t="str" cm="1">
        <f t="array" ref="R107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07" t="str">
        <f t="array" ref="S10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7" t="str">
        <f t="array" ref="T10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7" t="str">
        <f t="array" ref="U10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7" t="str">
        <f t="array" ref="V10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7" t="str">
        <f t="array" ref="W10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7" t="str" cm="1">
        <f t="array" ref="X107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07" t="str" cm="1">
        <f t="array" ref="Y107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07" t="str">
        <f t="array" ref="Z10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8" spans="1:26" x14ac:dyDescent="0.2">
      <c r="K108" t="str">
        <f t="array" ref="K10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8" t="str">
        <f t="array" ref="L10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8" t="str">
        <f t="array" ref="M10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8" t="str">
        <f t="array" ref="N10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8" t="str">
        <f t="array" ref="O108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08" t="str" cm="1">
        <f t="array" ref="P108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08" t="str" cm="1">
        <f t="array" ref="Q108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08" t="str" cm="1">
        <f t="array" ref="R108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08" t="str">
        <f t="array" ref="S10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8" t="str">
        <f t="array" ref="T10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8" t="str">
        <f t="array" ref="U10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8" t="str">
        <f t="array" ref="V10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8" t="str">
        <f t="array" ref="W10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8" t="str" cm="1">
        <f t="array" ref="X108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08" t="str" cm="1">
        <f t="array" ref="Y108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08" t="str">
        <f t="array" ref="Z10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9" spans="1:26" x14ac:dyDescent="0.2">
      <c r="K109" t="str">
        <f t="array" ref="K10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9" t="str">
        <f t="array" ref="L10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9" t="str">
        <f t="array" ref="M10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9" t="str">
        <f t="array" ref="N10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9" t="str">
        <f t="array" ref="O109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09" t="str" cm="1">
        <f t="array" ref="P109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09" t="str" cm="1">
        <f t="array" ref="Q109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09" t="str" cm="1">
        <f t="array" ref="R109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09" t="str">
        <f t="array" ref="S10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9" t="str">
        <f t="array" ref="T10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9" t="str">
        <f t="array" ref="U10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9" t="str">
        <f t="array" ref="V10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9" t="str">
        <f t="array" ref="W10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9" t="str" cm="1">
        <f t="array" ref="X109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09" t="str" cm="1">
        <f t="array" ref="Y109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09" t="str">
        <f t="array" ref="Z10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0" spans="1:26" x14ac:dyDescent="0.2">
      <c r="K110" t="str">
        <f t="array" ref="K11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0" t="str">
        <f t="array" ref="L11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0" t="str">
        <f t="array" ref="M11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0" t="str">
        <f t="array" ref="N11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0" t="str">
        <f t="array" ref="O110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10" t="str" cm="1">
        <f t="array" ref="P110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10" t="str" cm="1">
        <f t="array" ref="Q110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10" t="str" cm="1">
        <f t="array" ref="R110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10" t="str">
        <f t="array" ref="S11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10" t="str">
        <f t="array" ref="T11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0" t="str">
        <f t="array" ref="U11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10" t="str">
        <f t="array" ref="V11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10" t="str">
        <f t="array" ref="W11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10" t="str" cm="1">
        <f t="array" ref="X110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10" t="str" cm="1">
        <f t="array" ref="Y110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10" t="str">
        <f t="array" ref="Z11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1" spans="1:26" x14ac:dyDescent="0.2">
      <c r="K111" t="str">
        <f t="array" ref="K11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1" t="str">
        <f t="array" ref="L11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1" t="str">
        <f t="array" ref="M11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1" t="str">
        <f t="array" ref="N11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1" t="str">
        <f t="array" ref="O111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11" t="str" cm="1">
        <f t="array" ref="P111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11" t="str" cm="1">
        <f t="array" ref="Q111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11" t="str" cm="1">
        <f t="array" ref="R111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11" t="str">
        <f t="array" ref="S11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11" t="str">
        <f t="array" ref="T11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1" t="str">
        <f t="array" ref="U11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11" t="str">
        <f t="array" ref="V11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11" t="str">
        <f t="array" ref="W11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11" t="str" cm="1">
        <f t="array" ref="X111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11" t="str" cm="1">
        <f t="array" ref="Y111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11" t="str">
        <f t="array" ref="Z11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2" spans="1:26" x14ac:dyDescent="0.2">
      <c r="K112" t="str">
        <f t="array" ref="K11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2" t="str">
        <f t="array" ref="L11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2" t="str">
        <f t="array" ref="M11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2" t="str">
        <f t="array" ref="N11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2" t="str">
        <f t="array" ref="O112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12" t="str" cm="1">
        <f t="array" ref="P112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12" t="str" cm="1">
        <f t="array" ref="Q112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12" t="str" cm="1">
        <f t="array" ref="R112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12" t="str">
        <f t="array" ref="S11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12" t="str">
        <f t="array" ref="T11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2" t="str">
        <f t="array" ref="U11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12" t="str">
        <f t="array" ref="V11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12" t="str">
        <f t="array" ref="W11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12" t="str" cm="1">
        <f t="array" ref="X112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12" t="str" cm="1">
        <f t="array" ref="Y112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12" t="str">
        <f t="array" ref="Z11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3" spans="8:26" x14ac:dyDescent="0.2">
      <c r="K113" t="str">
        <f t="array" ref="K11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3" t="str">
        <f t="array" ref="L11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3" t="str">
        <f t="array" ref="M11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3" t="str">
        <f t="array" ref="N11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3" t="str">
        <f t="array" ref="O113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13" t="str" cm="1">
        <f t="array" ref="P113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13" t="str" cm="1">
        <f t="array" ref="Q113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13" t="str" cm="1">
        <f t="array" ref="R113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13" t="str">
        <f t="array" ref="S11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13" t="str">
        <f t="array" ref="T11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3" t="str">
        <f t="array" ref="U11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13" t="str">
        <f t="array" ref="V11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13" t="str">
        <f t="array" ref="W11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13" t="str" cm="1">
        <f t="array" ref="X113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13" t="str" cm="1">
        <f t="array" ref="Y113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13" t="str">
        <f t="array" ref="Z11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4" spans="8:26" x14ac:dyDescent="0.2">
      <c r="H114" t="str">
        <f>""</f>
        <v/>
      </c>
      <c r="K114" t="str">
        <f t="array" ref="K11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4" t="str">
        <f t="array" ref="L11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4" t="str">
        <f t="array" ref="M11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4" t="str">
        <f t="array" ref="N11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4" t="str">
        <f t="array" ref="O114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14" t="str" cm="1">
        <f t="array" ref="P114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14" t="str" cm="1">
        <f t="array" ref="Q114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14" t="str" cm="1">
        <f t="array" ref="R114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14" t="str">
        <f t="array" ref="S11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14" t="str">
        <f t="array" ref="T11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4" t="str">
        <f t="array" ref="U11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14" t="str">
        <f t="array" ref="V11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14" t="str">
        <f t="array" ref="W11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14" t="str" cm="1">
        <f t="array" ref="X114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14" t="str" cm="1">
        <f t="array" ref="Y114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14" t="str">
        <f t="array" ref="Z11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5" spans="8:26" x14ac:dyDescent="0.2">
      <c r="H115" t="str">
        <f>""</f>
        <v/>
      </c>
      <c r="K115" t="str">
        <f t="array" ref="K11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5" t="str">
        <f t="array" ref="L11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5" t="str">
        <f t="array" ref="M11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5" t="str">
        <f t="array" ref="N11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5" t="str">
        <f t="array" ref="O115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15" t="str" cm="1">
        <f t="array" ref="P115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15" t="str" cm="1">
        <f t="array" ref="Q115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15" t="str" cm="1">
        <f t="array" ref="R115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15" t="str">
        <f t="array" ref="S11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15" t="str">
        <f t="array" ref="T11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5" t="str">
        <f t="array" ref="U11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15" t="str">
        <f t="array" ref="V11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15" t="str">
        <f t="array" ref="W11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15" t="str" cm="1">
        <f t="array" ref="X115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15" t="str" cm="1">
        <f t="array" ref="Y115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15" t="str">
        <f t="array" ref="Z11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6" spans="8:26" x14ac:dyDescent="0.2">
      <c r="H116" t="str">
        <f>""</f>
        <v/>
      </c>
      <c r="K116" t="str">
        <f t="array" ref="K11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6" t="str">
        <f t="array" ref="L11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6" t="str">
        <f t="array" ref="M11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6" t="str">
        <f t="array" ref="N11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6" t="str">
        <f t="array" ref="O116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16" t="str" cm="1">
        <f t="array" ref="P116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16" t="str" cm="1">
        <f t="array" ref="Q116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16" t="str" cm="1">
        <f t="array" ref="R116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16" t="str">
        <f t="array" ref="S11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16" t="str">
        <f t="array" ref="T11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6" t="str">
        <f t="array" ref="U11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16" t="str">
        <f t="array" ref="V11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16" t="str">
        <f t="array" ref="W11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16" t="str" cm="1">
        <f t="array" ref="X116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16" t="str" cm="1">
        <f t="array" ref="Y116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16" t="str">
        <f t="array" ref="Z11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7" spans="8:26" x14ac:dyDescent="0.2">
      <c r="H117" t="str">
        <f>""</f>
        <v/>
      </c>
      <c r="K117" t="str">
        <f t="array" ref="K11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7" t="str">
        <f t="array" ref="L11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7" t="str">
        <f t="array" ref="M11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7" t="str">
        <f t="array" ref="N11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7" t="str">
        <f t="array" ref="O117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17" t="str" cm="1">
        <f t="array" ref="P117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17" t="str" cm="1">
        <f t="array" ref="Q117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17" t="str" cm="1">
        <f t="array" ref="R117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17" t="str">
        <f t="array" ref="S11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17" t="str">
        <f t="array" ref="T11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7" t="str">
        <f t="array" ref="U11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17" t="str">
        <f t="array" ref="V11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17" t="str">
        <f t="array" ref="W11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17" t="str" cm="1">
        <f t="array" ref="X117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17" t="str" cm="1">
        <f t="array" ref="Y117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17" t="str">
        <f t="array" ref="Z11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8" spans="8:26" x14ac:dyDescent="0.2">
      <c r="H118" t="str">
        <f>""</f>
        <v/>
      </c>
      <c r="K118" t="str">
        <f t="array" ref="K11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8" t="str">
        <f t="array" ref="L11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8" t="str">
        <f t="array" ref="M11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8" t="str">
        <f t="array" ref="N11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8" t="str">
        <f t="array" ref="O118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18" t="str" cm="1">
        <f t="array" ref="P118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18" t="str" cm="1">
        <f t="array" ref="Q118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18" t="str" cm="1">
        <f t="array" ref="R118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18" t="str">
        <f t="array" ref="S11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18" t="str">
        <f t="array" ref="T11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8" t="str">
        <f t="array" ref="U11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18" t="str">
        <f t="array" ref="V11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18" t="str">
        <f t="array" ref="W11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18" t="str" cm="1">
        <f t="array" ref="X118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18" t="str" cm="1">
        <f t="array" ref="Y118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18" t="str">
        <f t="array" ref="Z11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9" spans="8:26" x14ac:dyDescent="0.2">
      <c r="H119" t="str">
        <f>""</f>
        <v/>
      </c>
    </row>
    <row r="120" spans="8:26" x14ac:dyDescent="0.2">
      <c r="H120" t="str">
        <f>""</f>
        <v/>
      </c>
    </row>
    <row r="121" spans="8:26" x14ac:dyDescent="0.2">
      <c r="H121" t="str">
        <f>""</f>
        <v/>
      </c>
    </row>
    <row r="122" spans="8:26" x14ac:dyDescent="0.2">
      <c r="H122" t="str">
        <f>""</f>
        <v/>
      </c>
    </row>
    <row r="123" spans="8:26" x14ac:dyDescent="0.2">
      <c r="H123" t="str">
        <f>""</f>
        <v/>
      </c>
    </row>
    <row r="124" spans="8:26" x14ac:dyDescent="0.2">
      <c r="H124" t="str">
        <f>""</f>
        <v/>
      </c>
    </row>
    <row r="125" spans="8:26" x14ac:dyDescent="0.2">
      <c r="H125" t="str">
        <f>""</f>
        <v/>
      </c>
    </row>
    <row r="126" spans="8:26" x14ac:dyDescent="0.2">
      <c r="H126" t="str">
        <f>""</f>
        <v/>
      </c>
    </row>
  </sheetData>
  <sheetProtection algorithmName="SHA-512" hashValue="zGiTD+H+2IfuK9cpf+PCaJuqqW0ZOjRfhm1UtxtFikMHuNk/pyOdIlW4xthqjPrjvU9uPJf95KlRi0HvzZdYqg==" saltValue="+5q37wURymWvGXLxVSe3Qg==" spinCount="100000" sheet="1" objects="1" scenarios="1"/>
  <phoneticPr fontId="4" type="noConversion"/>
  <dataValidations count="3">
    <dataValidation type="list" allowBlank="1" showInputMessage="1" showErrorMessage="1" sqref="H2:H15 H114:H126 H21:H106" xr:uid="{8CC44D03-18EC-47E2-A718-F0160D57B4B1}">
      <formula1>plans_list</formula1>
    </dataValidation>
    <dataValidation type="list" allowBlank="1" showInputMessage="1" showErrorMessage="1" sqref="E114:E126 E2:E106" xr:uid="{2450FB84-2CDF-459C-8D8C-FA147D3A0265}">
      <formula1>groups_code</formula1>
    </dataValidation>
    <dataValidation type="list" allowBlank="1" showInputMessage="1" showErrorMessage="1" sqref="G114:G126 G2:G106" xr:uid="{934FAFE5-9CD6-46A1-8808-69609691D338}">
      <formula1>gradeTypes_type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5CB36-8DD6-4DAA-9BD2-C4F345E7B06F}">
  <sheetPr codeName="Sheet3"/>
  <dimension ref="A1:D17"/>
  <sheetViews>
    <sheetView topLeftCell="A2" workbookViewId="0">
      <selection activeCell="A2" sqref="A2"/>
    </sheetView>
  </sheetViews>
  <sheetFormatPr defaultRowHeight="14.25" x14ac:dyDescent="0.2"/>
  <cols>
    <col min="2" max="2" width="50.75" customWidth="1"/>
    <col min="3" max="3" width="10.875" customWidth="1"/>
  </cols>
  <sheetData>
    <row r="1" spans="1:4" hidden="1" x14ac:dyDescent="0.2">
      <c r="A1" t="s">
        <v>11</v>
      </c>
      <c r="B1" t="s">
        <v>0</v>
      </c>
      <c r="C1" t="s">
        <v>147</v>
      </c>
      <c r="D1" t="s">
        <v>141</v>
      </c>
    </row>
    <row r="2" spans="1:4" x14ac:dyDescent="0.2">
      <c r="A2">
        <v>1000</v>
      </c>
      <c r="B2" t="s">
        <v>13</v>
      </c>
      <c r="C2">
        <v>32</v>
      </c>
      <c r="D2">
        <v>32</v>
      </c>
    </row>
    <row r="3" spans="1:4" x14ac:dyDescent="0.2">
      <c r="A3">
        <v>1100</v>
      </c>
      <c r="B3" t="s">
        <v>114</v>
      </c>
      <c r="C3">
        <v>20</v>
      </c>
      <c r="D3">
        <v>20</v>
      </c>
    </row>
    <row r="4" spans="1:4" x14ac:dyDescent="0.2">
      <c r="A4">
        <v>1110</v>
      </c>
      <c r="B4" t="s">
        <v>151</v>
      </c>
      <c r="C4">
        <v>18</v>
      </c>
      <c r="D4">
        <v>18</v>
      </c>
    </row>
    <row r="5" spans="1:4" x14ac:dyDescent="0.2">
      <c r="A5">
        <v>1120</v>
      </c>
      <c r="B5" t="s">
        <v>152</v>
      </c>
      <c r="C5">
        <v>2</v>
      </c>
      <c r="D5">
        <v>2</v>
      </c>
    </row>
    <row r="6" spans="1:4" x14ac:dyDescent="0.2">
      <c r="A6">
        <v>1130</v>
      </c>
      <c r="B6" t="s">
        <v>128</v>
      </c>
      <c r="C6">
        <v>3</v>
      </c>
      <c r="D6">
        <v>3</v>
      </c>
    </row>
    <row r="7" spans="1:4" x14ac:dyDescent="0.2">
      <c r="A7">
        <v>1140</v>
      </c>
      <c r="B7" t="s">
        <v>117</v>
      </c>
      <c r="C7">
        <v>9</v>
      </c>
      <c r="D7">
        <v>9</v>
      </c>
    </row>
    <row r="8" spans="1:4" x14ac:dyDescent="0.2">
      <c r="A8">
        <v>1141</v>
      </c>
      <c r="B8" t="s">
        <v>153</v>
      </c>
      <c r="C8">
        <v>6</v>
      </c>
      <c r="D8">
        <v>6</v>
      </c>
    </row>
    <row r="9" spans="1:4" x14ac:dyDescent="0.2">
      <c r="A9">
        <v>1142</v>
      </c>
      <c r="B9" t="s">
        <v>154</v>
      </c>
      <c r="C9">
        <v>3</v>
      </c>
      <c r="D9">
        <v>3</v>
      </c>
    </row>
    <row r="10" spans="1:4" x14ac:dyDescent="0.2">
      <c r="A10">
        <v>2000</v>
      </c>
      <c r="B10" t="s">
        <v>23</v>
      </c>
      <c r="C10">
        <v>96</v>
      </c>
      <c r="D10">
        <v>96</v>
      </c>
    </row>
    <row r="11" spans="1:4" x14ac:dyDescent="0.2">
      <c r="A11">
        <v>2100</v>
      </c>
      <c r="B11" t="s">
        <v>25</v>
      </c>
      <c r="C11">
        <v>30</v>
      </c>
      <c r="D11">
        <v>30</v>
      </c>
    </row>
    <row r="12" spans="1:4" x14ac:dyDescent="0.2">
      <c r="A12">
        <v>2200</v>
      </c>
      <c r="B12" t="s">
        <v>155</v>
      </c>
      <c r="C12">
        <v>66</v>
      </c>
      <c r="D12">
        <v>66</v>
      </c>
    </row>
    <row r="13" spans="1:4" x14ac:dyDescent="0.2">
      <c r="A13">
        <v>2210</v>
      </c>
      <c r="B13" t="s">
        <v>156</v>
      </c>
      <c r="C13">
        <v>36</v>
      </c>
      <c r="D13">
        <v>36</v>
      </c>
    </row>
    <row r="14" spans="1:4" x14ac:dyDescent="0.2">
      <c r="A14">
        <v>2220</v>
      </c>
      <c r="B14" t="s">
        <v>26</v>
      </c>
      <c r="C14">
        <v>30</v>
      </c>
      <c r="D14">
        <v>30</v>
      </c>
    </row>
    <row r="15" spans="1:4" x14ac:dyDescent="0.2">
      <c r="A15">
        <v>2221</v>
      </c>
      <c r="B15" t="s">
        <v>157</v>
      </c>
      <c r="C15">
        <v>15</v>
      </c>
      <c r="D15">
        <v>15</v>
      </c>
    </row>
    <row r="16" spans="1:4" x14ac:dyDescent="0.2">
      <c r="A16">
        <v>2222</v>
      </c>
      <c r="B16" t="s">
        <v>158</v>
      </c>
      <c r="C16">
        <v>15</v>
      </c>
      <c r="D16">
        <v>15</v>
      </c>
    </row>
    <row r="17" spans="1:4" x14ac:dyDescent="0.2">
      <c r="A17">
        <v>9000</v>
      </c>
      <c r="B17" t="s">
        <v>27</v>
      </c>
      <c r="C17">
        <v>6</v>
      </c>
      <c r="D17">
        <v>6</v>
      </c>
    </row>
  </sheetData>
  <sheetProtection algorithmName="SHA-512" hashValue="gXcTs2c2DJL+MkTh/+7VYxPm5uq0gdFErlEAX6lUsFpaoF9vCLAx1UZeAX+7wQzosnKfL3htmxnhm1nc4iPz0g==" saltValue="0yig6Kz5HzP1/icNqS+gNA==" spinCount="100000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86E8E-AD1B-477D-BFE6-0D6F8787C279}">
  <sheetPr codeName="Sheet4"/>
  <dimension ref="A1:L24"/>
  <sheetViews>
    <sheetView topLeftCell="A2" workbookViewId="0">
      <selection activeCell="A2" sqref="A2"/>
    </sheetView>
  </sheetViews>
  <sheetFormatPr defaultRowHeight="14.25" x14ac:dyDescent="0.2"/>
  <cols>
    <col min="6" max="6" width="12.25" customWidth="1"/>
  </cols>
  <sheetData>
    <row r="1" spans="1:12" hidden="1" x14ac:dyDescent="0.2">
      <c r="A1" t="s">
        <v>28</v>
      </c>
      <c r="B1" t="s">
        <v>29</v>
      </c>
      <c r="C1" t="s">
        <v>2</v>
      </c>
      <c r="D1" t="s">
        <v>8</v>
      </c>
      <c r="E1" t="s">
        <v>47</v>
      </c>
      <c r="F1" t="s">
        <v>30</v>
      </c>
      <c r="J1" t="s">
        <v>111</v>
      </c>
      <c r="K1" t="s">
        <v>43</v>
      </c>
      <c r="L1" t="s">
        <v>44</v>
      </c>
    </row>
    <row r="2" spans="1:12" x14ac:dyDescent="0.2">
      <c r="A2" t="s">
        <v>31</v>
      </c>
      <c r="B2">
        <v>4</v>
      </c>
      <c r="C2" t="s">
        <v>43</v>
      </c>
      <c r="D2" t="b">
        <v>1</v>
      </c>
      <c r="E2" t="b">
        <v>1</v>
      </c>
      <c r="F2" t="b">
        <v>0</v>
      </c>
      <c r="J2" t="str">
        <f>grades[[#This Row],[grade]]</f>
        <v>A</v>
      </c>
      <c r="K2" t="str">
        <f t="array" ref="K2">IFERROR(INDEX(grades[grade],SMALL(IF((grades[type]=gradesTypes[[#Headers],[AF]])+(grades[type]="")&gt;0,ROW(grades[grade])-ROW(grades[[#Headers],[grade]]),99999),ROW()-ROW(gradesTypes[[#Headers],[AF]]))),"")</f>
        <v>A</v>
      </c>
      <c r="L2" t="str">
        <f t="array" ref="L2">IFERROR(INDEX(grades[grade],SMALL(IF((grades[type]=gradesTypes[[#Headers],[SU]])+(grades[type]="")&gt;0,ROW(grades[grade])-ROW(grades[[#Headers],[grade]]),99999),ROW()-ROW(gradesTypes[[#Headers],[SU]]))),"")</f>
        <v>S</v>
      </c>
    </row>
    <row r="3" spans="1:12" x14ac:dyDescent="0.2">
      <c r="A3" t="s">
        <v>33</v>
      </c>
      <c r="B3">
        <v>3</v>
      </c>
      <c r="C3" t="s">
        <v>43</v>
      </c>
      <c r="D3" t="b">
        <v>1</v>
      </c>
      <c r="E3" t="b">
        <v>1</v>
      </c>
      <c r="F3" t="b">
        <v>0</v>
      </c>
      <c r="J3" t="str">
        <f>grades[[#This Row],[grade]]</f>
        <v>B</v>
      </c>
      <c r="K3" t="str">
        <f t="array" ref="K3">IFERROR(INDEX(grades[grade],SMALL(IF((grades[type]=gradesTypes[[#Headers],[AF]])+(grades[type]="")&gt;0,ROW(grades[grade])-ROW(grades[[#Headers],[grade]]),99999),ROW()-ROW(gradesTypes[[#Headers],[AF]]))),"")</f>
        <v>B</v>
      </c>
      <c r="L3" t="str">
        <f t="array" ref="L3">IFERROR(INDEX(grades[grade],SMALL(IF((grades[type]=gradesTypes[[#Headers],[SU]])+(grades[type]="")&gt;0,ROW(grades[grade])-ROW(grades[[#Headers],[grade]]),99999),ROW()-ROW(gradesTypes[[#Headers],[SU]]))),"")</f>
        <v>U</v>
      </c>
    </row>
    <row r="4" spans="1:12" x14ac:dyDescent="0.2">
      <c r="A4" t="s">
        <v>32</v>
      </c>
      <c r="B4">
        <v>3.5</v>
      </c>
      <c r="C4" t="s">
        <v>43</v>
      </c>
      <c r="D4" t="b">
        <v>1</v>
      </c>
      <c r="E4" t="b">
        <v>1</v>
      </c>
      <c r="F4" t="b">
        <v>0</v>
      </c>
      <c r="J4" t="str">
        <f>grades[[#This Row],[grade]]</f>
        <v>B+</v>
      </c>
      <c r="K4" t="str">
        <f t="array" ref="K4">IFERROR(INDEX(grades[grade],SMALL(IF((grades[type]=gradesTypes[[#Headers],[AF]])+(grades[type]="")&gt;0,ROW(grades[grade])-ROW(grades[[#Headers],[grade]]),99999),ROW()-ROW(gradesTypes[[#Headers],[AF]]))),"")</f>
        <v>B+</v>
      </c>
      <c r="L4" t="str">
        <f t="array" ref="L4">IFERROR(INDEX(grades[grade],SMALL(IF((grades[type]=gradesTypes[[#Headers],[SU]])+(grades[type]="")&gt;0,ROW(grades[grade])-ROW(grades[[#Headers],[grade]]),99999),ROW()-ROW(gradesTypes[[#Headers],[SU]]))),"")</f>
        <v>V</v>
      </c>
    </row>
    <row r="5" spans="1:12" x14ac:dyDescent="0.2">
      <c r="A5" t="s">
        <v>35</v>
      </c>
      <c r="B5">
        <v>2</v>
      </c>
      <c r="C5" t="s">
        <v>43</v>
      </c>
      <c r="D5" t="b">
        <v>1</v>
      </c>
      <c r="E5" t="b">
        <v>1</v>
      </c>
      <c r="F5" t="b">
        <v>0</v>
      </c>
      <c r="J5" t="str">
        <f>grades[[#This Row],[grade]]</f>
        <v>C</v>
      </c>
      <c r="K5" t="str">
        <f t="array" ref="K5">IFERROR(INDEX(grades[grade],SMALL(IF((grades[type]=gradesTypes[[#Headers],[AF]])+(grades[type]="")&gt;0,ROW(grades[grade])-ROW(grades[[#Headers],[grade]]),99999),ROW()-ROW(gradesTypes[[#Headers],[AF]]))),"")</f>
        <v>C</v>
      </c>
      <c r="L5" t="str">
        <f t="array" ref="L5">IFERROR(INDEX(grades[grade],SMALL(IF((grades[type]=gradesTypes[[#Headers],[SU]])+(grades[type]="")&gt;0,ROW(grades[grade])-ROW(grades[[#Headers],[grade]]),99999),ROW()-ROW(gradesTypes[[#Headers],[SU]]))),"")</f>
        <v>W</v>
      </c>
    </row>
    <row r="6" spans="1:12" x14ac:dyDescent="0.2">
      <c r="A6" t="s">
        <v>34</v>
      </c>
      <c r="B6">
        <v>2.5</v>
      </c>
      <c r="C6" t="s">
        <v>43</v>
      </c>
      <c r="D6" t="b">
        <v>1</v>
      </c>
      <c r="E6" t="b">
        <v>1</v>
      </c>
      <c r="F6" t="b">
        <v>0</v>
      </c>
      <c r="J6" t="str">
        <f>grades[[#This Row],[grade]]</f>
        <v>C+</v>
      </c>
      <c r="K6" t="str">
        <f t="array" ref="K6">IFERROR(INDEX(grades[grade],SMALL(IF((grades[type]=gradesTypes[[#Headers],[AF]])+(grades[type]="")&gt;0,ROW(grades[grade])-ROW(grades[[#Headers],[grade]]),99999),ROW()-ROW(gradesTypes[[#Headers],[AF]]))),"")</f>
        <v>C+</v>
      </c>
      <c r="L6" t="str">
        <f t="array" ref="L6">IFERROR(INDEX(grades[grade],SMALL(IF((grades[type]=gradesTypes[[#Headers],[SU]])+(grades[type]="")&gt;0,ROW(grades[grade])-ROW(grades[[#Headers],[grade]]),99999),ROW()-ROW(gradesTypes[[#Headers],[SU]]))),"")</f>
        <v>X</v>
      </c>
    </row>
    <row r="7" spans="1:12" x14ac:dyDescent="0.2">
      <c r="A7" t="s">
        <v>37</v>
      </c>
      <c r="B7">
        <v>1</v>
      </c>
      <c r="C7" t="s">
        <v>43</v>
      </c>
      <c r="D7" t="b">
        <v>1</v>
      </c>
      <c r="E7" t="b">
        <v>1</v>
      </c>
      <c r="F7" t="b">
        <v>0</v>
      </c>
      <c r="J7" t="str">
        <f>grades[[#This Row],[grade]]</f>
        <v>D</v>
      </c>
      <c r="K7" t="str">
        <f t="array" ref="K7">IFERROR(INDEX(grades[grade],SMALL(IF((grades[type]=gradesTypes[[#Headers],[AF]])+(grades[type]="")&gt;0,ROW(grades[grade])-ROW(grades[[#Headers],[grade]]),99999),ROW()-ROW(gradesTypes[[#Headers],[AF]]))),"")</f>
        <v>D</v>
      </c>
      <c r="L7" t="str">
        <f t="array" ref="L7">IFERROR(INDEX(grades[grade],SMALL(IF((grades[type]=gradesTypes[[#Headers],[SU]])+(grades[type]="")&gt;0,ROW(grades[grade])-ROW(grades[[#Headers],[grade]]),99999),ROW()-ROW(gradesTypes[[#Headers],[SU]]))),"")</f>
        <v>xS</v>
      </c>
    </row>
    <row r="8" spans="1:12" x14ac:dyDescent="0.2">
      <c r="A8" t="s">
        <v>36</v>
      </c>
      <c r="B8">
        <v>1.5</v>
      </c>
      <c r="C8" t="s">
        <v>43</v>
      </c>
      <c r="D8" t="b">
        <v>1</v>
      </c>
      <c r="E8" t="b">
        <v>1</v>
      </c>
      <c r="F8" t="b">
        <v>0</v>
      </c>
      <c r="J8" t="str">
        <f>grades[[#This Row],[grade]]</f>
        <v>D+</v>
      </c>
      <c r="K8" t="str">
        <f t="array" ref="K8">IFERROR(INDEX(grades[grade],SMALL(IF((grades[type]=gradesTypes[[#Headers],[AF]])+(grades[type]="")&gt;0,ROW(grades[grade])-ROW(grades[[#Headers],[grade]]),99999),ROW()-ROW(gradesTypes[[#Headers],[AF]]))),"")</f>
        <v>D+</v>
      </c>
      <c r="L8" t="str">
        <f t="array" ref="L8">IFERROR(INDEX(grades[grade],SMALL(IF((grades[type]=gradesTypes[[#Headers],[SU]])+(grades[type]="")&gt;0,ROW(grades[grade])-ROW(grades[[#Headers],[grade]]),99999),ROW()-ROW(gradesTypes[[#Headers],[SU]]))),"")</f>
        <v>xU</v>
      </c>
    </row>
    <row r="9" spans="1:12" x14ac:dyDescent="0.2">
      <c r="A9" t="s">
        <v>38</v>
      </c>
      <c r="B9">
        <v>0</v>
      </c>
      <c r="C9" t="s">
        <v>43</v>
      </c>
      <c r="D9" t="b">
        <v>1</v>
      </c>
      <c r="E9" t="b">
        <v>0</v>
      </c>
      <c r="F9" t="b">
        <v>0</v>
      </c>
      <c r="J9" t="str">
        <f>grades[[#This Row],[grade]]</f>
        <v>F</v>
      </c>
      <c r="K9" t="str">
        <f t="array" ref="K9">IFERROR(INDEX(grades[grade],SMALL(IF((grades[type]=gradesTypes[[#Headers],[AF]])+(grades[type]="")&gt;0,ROW(grades[grade])-ROW(grades[[#Headers],[grade]]),99999),ROW()-ROW(gradesTypes[[#Headers],[AF]]))),"")</f>
        <v>F</v>
      </c>
      <c r="L9" t="str">
        <f t="array" ref="L9">IFERROR(INDEX(grades[grade],SMALL(IF((grades[type]=gradesTypes[[#Headers],[SU]])+(grades[type]="")&gt;0,ROW(grades[grade])-ROW(grades[[#Headers],[grade]]),99999),ROW()-ROW(gradesTypes[[#Headers],[SU]]))),"")</f>
        <v/>
      </c>
    </row>
    <row r="10" spans="1:12" x14ac:dyDescent="0.2">
      <c r="A10" t="s">
        <v>39</v>
      </c>
      <c r="C10" t="s">
        <v>44</v>
      </c>
      <c r="D10" t="b">
        <v>0</v>
      </c>
      <c r="E10" t="b">
        <v>1</v>
      </c>
      <c r="F10" t="b">
        <v>0</v>
      </c>
      <c r="J10" t="str">
        <f>grades[[#This Row],[grade]]</f>
        <v>S</v>
      </c>
      <c r="K10" t="str">
        <f t="array" ref="K10">IFERROR(INDEX(grades[grade],SMALL(IF((grades[type]=gradesTypes[[#Headers],[AF]])+(grades[type]="")&gt;0,ROW(grades[grade])-ROW(grades[[#Headers],[grade]]),99999),ROW()-ROW(gradesTypes[[#Headers],[AF]]))),"")</f>
        <v>V</v>
      </c>
      <c r="L10" t="str">
        <f t="array" ref="L10">IFERROR(INDEX(grades[grade],SMALL(IF((grades[type]=gradesTypes[[#Headers],[SU]])+(grades[type]="")&gt;0,ROW(grades[grade])-ROW(grades[[#Headers],[grade]]),99999),ROW()-ROW(gradesTypes[[#Headers],[SU]]))),"")</f>
        <v/>
      </c>
    </row>
    <row r="11" spans="1:12" x14ac:dyDescent="0.2">
      <c r="A11" t="s">
        <v>40</v>
      </c>
      <c r="C11" t="s">
        <v>44</v>
      </c>
      <c r="D11" t="b">
        <v>0</v>
      </c>
      <c r="E11" t="b">
        <v>0</v>
      </c>
      <c r="F11" t="b">
        <v>0</v>
      </c>
      <c r="J11" t="str">
        <f>grades[[#This Row],[grade]]</f>
        <v>U</v>
      </c>
      <c r="K11" t="str">
        <f t="array" ref="K11">IFERROR(INDEX(grades[grade],SMALL(IF((grades[type]=gradesTypes[[#Headers],[AF]])+(grades[type]="")&gt;0,ROW(grades[grade])-ROW(grades[[#Headers],[grade]]),99999),ROW()-ROW(gradesTypes[[#Headers],[AF]]))),"")</f>
        <v>W</v>
      </c>
      <c r="L11" t="str">
        <f t="array" ref="L11">IFERROR(INDEX(grades[grade],SMALL(IF((grades[type]=gradesTypes[[#Headers],[SU]])+(grades[type]="")&gt;0,ROW(grades[grade])-ROW(grades[[#Headers],[grade]]),99999),ROW()-ROW(gradesTypes[[#Headers],[SU]]))),"")</f>
        <v/>
      </c>
    </row>
    <row r="12" spans="1:12" x14ac:dyDescent="0.2">
      <c r="A12" t="s">
        <v>41</v>
      </c>
      <c r="C12" t="s">
        <v>109</v>
      </c>
      <c r="D12" t="b">
        <v>0</v>
      </c>
      <c r="E12" t="b">
        <v>0</v>
      </c>
      <c r="F12" t="b">
        <v>0</v>
      </c>
      <c r="J12" t="str">
        <f>grades[[#This Row],[grade]]</f>
        <v>V</v>
      </c>
      <c r="K12" t="str">
        <f t="array" ref="K12">IFERROR(INDEX(grades[grade],SMALL(IF((grades[type]=gradesTypes[[#Headers],[AF]])+(grades[type]="")&gt;0,ROW(grades[grade])-ROW(grades[[#Headers],[grade]]),99999),ROW()-ROW(gradesTypes[[#Headers],[AF]]))),"")</f>
        <v>X</v>
      </c>
      <c r="L12" t="str">
        <f t="array" ref="L12">IFERROR(INDEX(grades[grade],SMALL(IF((grades[type]=gradesTypes[[#Headers],[SU]])+(grades[type]="")&gt;0,ROW(grades[grade])-ROW(grades[[#Headers],[grade]]),99999),ROW()-ROW(gradesTypes[[#Headers],[SU]]))),"")</f>
        <v/>
      </c>
    </row>
    <row r="13" spans="1:12" x14ac:dyDescent="0.2">
      <c r="A13" t="s">
        <v>42</v>
      </c>
      <c r="C13" t="s">
        <v>109</v>
      </c>
      <c r="D13" t="b">
        <v>0</v>
      </c>
      <c r="E13" t="b">
        <v>0</v>
      </c>
      <c r="F13" t="b">
        <v>0</v>
      </c>
      <c r="J13" t="str">
        <f>grades[[#This Row],[grade]]</f>
        <v>W</v>
      </c>
      <c r="K13" t="str">
        <f t="array" ref="K13">IFERROR(INDEX(grades[grade],SMALL(IF((grades[type]=gradesTypes[[#Headers],[AF]])+(grades[type]="")&gt;0,ROW(grades[grade])-ROW(grades[[#Headers],[grade]]),99999),ROW()-ROW(gradesTypes[[#Headers],[AF]]))),"")</f>
        <v>xA</v>
      </c>
      <c r="L13" t="str">
        <f t="array" ref="L13">IFERROR(INDEX(grades[grade],SMALL(IF((grades[type]=gradesTypes[[#Headers],[SU]])+(grades[type]="")&gt;0,ROW(grades[grade])-ROW(grades[[#Headers],[grade]]),99999),ROW()-ROW(gradesTypes[[#Headers],[SU]]))),"")</f>
        <v/>
      </c>
    </row>
    <row r="14" spans="1:12" x14ac:dyDescent="0.2">
      <c r="A14" t="s">
        <v>91</v>
      </c>
      <c r="C14" t="s">
        <v>109</v>
      </c>
      <c r="D14" t="b">
        <v>0</v>
      </c>
      <c r="E14" t="b">
        <v>1</v>
      </c>
      <c r="F14" t="b">
        <v>0</v>
      </c>
      <c r="J14" t="str">
        <f>grades[[#This Row],[grade]]</f>
        <v>X</v>
      </c>
      <c r="K14" t="str">
        <f t="array" ref="K14">IFERROR(INDEX(grades[grade],SMALL(IF((grades[type]=gradesTypes[[#Headers],[AF]])+(grades[type]="")&gt;0,ROW(grades[grade])-ROW(grades[[#Headers],[grade]]),99999),ROW()-ROW(gradesTypes[[#Headers],[AF]]))),"")</f>
        <v>xB</v>
      </c>
      <c r="L14" t="str">
        <f t="array" ref="L14">IFERROR(INDEX(grades[grade],SMALL(IF((grades[type]=gradesTypes[[#Headers],[SU]])+(grades[type]="")&gt;0,ROW(grades[grade])-ROW(grades[[#Headers],[grade]]),99999),ROW()-ROW(gradesTypes[[#Headers],[SU]]))),"")</f>
        <v/>
      </c>
    </row>
    <row r="15" spans="1:12" x14ac:dyDescent="0.2">
      <c r="A15" t="s">
        <v>92</v>
      </c>
      <c r="B15">
        <v>4</v>
      </c>
      <c r="C15" t="s">
        <v>43</v>
      </c>
      <c r="D15" t="b">
        <v>1</v>
      </c>
      <c r="E15" t="b">
        <v>1</v>
      </c>
      <c r="F15" t="b">
        <v>1</v>
      </c>
      <c r="J15" t="str">
        <f>grades[[#This Row],[grade]]</f>
        <v>xA</v>
      </c>
      <c r="K15" t="str">
        <f t="array" ref="K15">IFERROR(INDEX(grades[grade],SMALL(IF((grades[type]=gradesTypes[[#Headers],[AF]])+(grades[type]="")&gt;0,ROW(grades[grade])-ROW(grades[[#Headers],[grade]]),99999),ROW()-ROW(gradesTypes[[#Headers],[AF]]))),"")</f>
        <v>xB+</v>
      </c>
      <c r="L15" t="str">
        <f t="array" ref="L15">IFERROR(INDEX(grades[grade],SMALL(IF((grades[type]=gradesTypes[[#Headers],[SU]])+(grades[type]="")&gt;0,ROW(grades[grade])-ROW(grades[[#Headers],[grade]]),99999),ROW()-ROW(gradesTypes[[#Headers],[SU]]))),"")</f>
        <v/>
      </c>
    </row>
    <row r="16" spans="1:12" x14ac:dyDescent="0.2">
      <c r="A16" t="s">
        <v>93</v>
      </c>
      <c r="B16">
        <v>3</v>
      </c>
      <c r="C16" t="s">
        <v>43</v>
      </c>
      <c r="D16" t="b">
        <v>1</v>
      </c>
      <c r="E16" t="b">
        <v>1</v>
      </c>
      <c r="F16" t="b">
        <v>1</v>
      </c>
      <c r="J16" t="str">
        <f>grades[[#This Row],[grade]]</f>
        <v>xB</v>
      </c>
      <c r="K16" t="str">
        <f t="array" ref="K16">IFERROR(INDEX(grades[grade],SMALL(IF((grades[type]=gradesTypes[[#Headers],[AF]])+(grades[type]="")&gt;0,ROW(grades[grade])-ROW(grades[[#Headers],[grade]]),99999),ROW()-ROW(gradesTypes[[#Headers],[AF]]))),"")</f>
        <v>xC</v>
      </c>
      <c r="L16" t="str">
        <f t="array" ref="L16">IFERROR(INDEX(grades[grade],SMALL(IF((grades[type]=gradesTypes[[#Headers],[SU]])+(grades[type]="")&gt;0,ROW(grades[grade])-ROW(grades[[#Headers],[grade]]),99999),ROW()-ROW(gradesTypes[[#Headers],[SU]]))),"")</f>
        <v/>
      </c>
    </row>
    <row r="17" spans="1:12" x14ac:dyDescent="0.2">
      <c r="A17" t="s">
        <v>94</v>
      </c>
      <c r="B17">
        <v>3.5</v>
      </c>
      <c r="C17" t="s">
        <v>43</v>
      </c>
      <c r="D17" t="b">
        <v>1</v>
      </c>
      <c r="E17" t="b">
        <v>1</v>
      </c>
      <c r="F17" t="b">
        <v>1</v>
      </c>
      <c r="J17" t="str">
        <f>grades[[#This Row],[grade]]</f>
        <v>xB+</v>
      </c>
      <c r="K17" t="str">
        <f t="array" ref="K17">IFERROR(INDEX(grades[grade],SMALL(IF((grades[type]=gradesTypes[[#Headers],[AF]])+(grades[type]="")&gt;0,ROW(grades[grade])-ROW(grades[[#Headers],[grade]]),99999),ROW()-ROW(gradesTypes[[#Headers],[AF]]))),"")</f>
        <v>xC+</v>
      </c>
      <c r="L17" t="str">
        <f t="array" ref="L17">IFERROR(INDEX(grades[grade],SMALL(IF((grades[type]=gradesTypes[[#Headers],[SU]])+(grades[type]="")&gt;0,ROW(grades[grade])-ROW(grades[[#Headers],[grade]]),99999),ROW()-ROW(gradesTypes[[#Headers],[SU]]))),"")</f>
        <v/>
      </c>
    </row>
    <row r="18" spans="1:12" x14ac:dyDescent="0.2">
      <c r="A18" t="s">
        <v>95</v>
      </c>
      <c r="B18">
        <v>2</v>
      </c>
      <c r="C18" t="s">
        <v>43</v>
      </c>
      <c r="D18" t="b">
        <v>1</v>
      </c>
      <c r="E18" t="b">
        <v>1</v>
      </c>
      <c r="F18" t="b">
        <v>1</v>
      </c>
      <c r="J18" t="str">
        <f>grades[[#This Row],[grade]]</f>
        <v>xC</v>
      </c>
      <c r="K18" t="str">
        <f t="array" ref="K18">IFERROR(INDEX(grades[grade],SMALL(IF((grades[type]=gradesTypes[[#Headers],[AF]])+(grades[type]="")&gt;0,ROW(grades[grade])-ROW(grades[[#Headers],[grade]]),99999),ROW()-ROW(gradesTypes[[#Headers],[AF]]))),"")</f>
        <v>xD</v>
      </c>
      <c r="L18" t="str">
        <f t="array" ref="L18">IFERROR(INDEX(grades[grade],SMALL(IF((grades[type]=gradesTypes[[#Headers],[SU]])+(grades[type]="")&gt;0,ROW(grades[grade])-ROW(grades[[#Headers],[grade]]),99999),ROW()-ROW(gradesTypes[[#Headers],[SU]]))),"")</f>
        <v/>
      </c>
    </row>
    <row r="19" spans="1:12" x14ac:dyDescent="0.2">
      <c r="A19" t="s">
        <v>96</v>
      </c>
      <c r="B19">
        <v>2.5</v>
      </c>
      <c r="C19" t="s">
        <v>43</v>
      </c>
      <c r="D19" t="b">
        <v>1</v>
      </c>
      <c r="E19" t="b">
        <v>1</v>
      </c>
      <c r="F19" t="b">
        <v>1</v>
      </c>
      <c r="J19" t="str">
        <f>grades[[#This Row],[grade]]</f>
        <v>xC+</v>
      </c>
      <c r="K19" t="str">
        <f t="array" ref="K19">IFERROR(INDEX(grades[grade],SMALL(IF((grades[type]=gradesTypes[[#Headers],[AF]])+(grades[type]="")&gt;0,ROW(grades[grade])-ROW(grades[[#Headers],[grade]]),99999),ROW()-ROW(gradesTypes[[#Headers],[AF]]))),"")</f>
        <v>xD+</v>
      </c>
      <c r="L19" t="str">
        <f t="array" ref="L19">IFERROR(INDEX(grades[grade],SMALL(IF((grades[type]=gradesTypes[[#Headers],[SU]])+(grades[type]="")&gt;0,ROW(grades[grade])-ROW(grades[[#Headers],[grade]]),99999),ROW()-ROW(gradesTypes[[#Headers],[SU]]))),"")</f>
        <v/>
      </c>
    </row>
    <row r="20" spans="1:12" x14ac:dyDescent="0.2">
      <c r="A20" t="s">
        <v>97</v>
      </c>
      <c r="B20">
        <v>1</v>
      </c>
      <c r="C20" t="s">
        <v>43</v>
      </c>
      <c r="D20" t="b">
        <v>1</v>
      </c>
      <c r="E20" t="b">
        <v>1</v>
      </c>
      <c r="F20" t="b">
        <v>1</v>
      </c>
      <c r="J20" t="str">
        <f>grades[[#This Row],[grade]]</f>
        <v>xD</v>
      </c>
      <c r="K20" t="str">
        <f t="array" ref="K20">IFERROR(INDEX(grades[grade],SMALL(IF((grades[type]=gradesTypes[[#Headers],[AF]])+(grades[type]="")&gt;0,ROW(grades[grade])-ROW(grades[[#Headers],[grade]]),99999),ROW()-ROW(gradesTypes[[#Headers],[AF]]))),"")</f>
        <v>xF</v>
      </c>
      <c r="L20" t="str">
        <f t="array" ref="L20">IFERROR(INDEX(grades[grade],SMALL(IF((grades[type]=gradesTypes[[#Headers],[SU]])+(grades[type]="")&gt;0,ROW(grades[grade])-ROW(grades[[#Headers],[grade]]),99999),ROW()-ROW(gradesTypes[[#Headers],[SU]]))),"")</f>
        <v/>
      </c>
    </row>
    <row r="21" spans="1:12" x14ac:dyDescent="0.2">
      <c r="A21" t="s">
        <v>98</v>
      </c>
      <c r="B21">
        <v>1.5</v>
      </c>
      <c r="C21" t="s">
        <v>43</v>
      </c>
      <c r="D21" t="b">
        <v>1</v>
      </c>
      <c r="E21" t="b">
        <v>1</v>
      </c>
      <c r="F21" t="b">
        <v>1</v>
      </c>
      <c r="J21" t="str">
        <f>grades[[#This Row],[grade]]</f>
        <v>xD+</v>
      </c>
      <c r="K21" t="str">
        <f t="array" ref="K21">IFERROR(INDEX(grades[grade],SMALL(IF((grades[type]=gradesTypes[[#Headers],[AF]])+(grades[type]="")&gt;0,ROW(grades[grade])-ROW(grades[[#Headers],[grade]]),99999),ROW()-ROW(gradesTypes[[#Headers],[AF]]))),"")</f>
        <v/>
      </c>
      <c r="L21" t="str">
        <f t="array" ref="L21">IFERROR(INDEX(grades[grade],SMALL(IF((grades[type]=gradesTypes[[#Headers],[SU]])+(grades[type]="")&gt;0,ROW(grades[grade])-ROW(grades[[#Headers],[grade]]),99999),ROW()-ROW(gradesTypes[[#Headers],[SU]]))),"")</f>
        <v/>
      </c>
    </row>
    <row r="22" spans="1:12" x14ac:dyDescent="0.2">
      <c r="A22" t="s">
        <v>99</v>
      </c>
      <c r="B22">
        <v>0</v>
      </c>
      <c r="C22" t="s">
        <v>43</v>
      </c>
      <c r="D22" t="b">
        <v>1</v>
      </c>
      <c r="E22" t="b">
        <v>0</v>
      </c>
      <c r="F22" t="b">
        <v>1</v>
      </c>
      <c r="J22" t="str">
        <f>grades[[#This Row],[grade]]</f>
        <v>xF</v>
      </c>
      <c r="K22" t="str">
        <f t="array" ref="K22">IFERROR(INDEX(grades[grade],SMALL(IF((grades[type]=gradesTypes[[#Headers],[AF]])+(grades[type]="")&gt;0,ROW(grades[grade])-ROW(grades[[#Headers],[grade]]),99999),ROW()-ROW(gradesTypes[[#Headers],[AF]]))),"")</f>
        <v/>
      </c>
      <c r="L22" t="str">
        <f t="array" ref="L22">IFERROR(INDEX(grades[grade],SMALL(IF((grades[type]=gradesTypes[[#Headers],[SU]])+(grades[type]="")&gt;0,ROW(grades[grade])-ROW(grades[[#Headers],[grade]]),99999),ROW()-ROW(gradesTypes[[#Headers],[SU]]))),"")</f>
        <v/>
      </c>
    </row>
    <row r="23" spans="1:12" x14ac:dyDescent="0.2">
      <c r="A23" t="s">
        <v>100</v>
      </c>
      <c r="C23" t="s">
        <v>44</v>
      </c>
      <c r="D23" t="b">
        <v>0</v>
      </c>
      <c r="E23" t="b">
        <v>1</v>
      </c>
      <c r="F23" t="b">
        <v>1</v>
      </c>
      <c r="J23" t="str">
        <f>grades[[#This Row],[grade]]</f>
        <v>xS</v>
      </c>
      <c r="K23" t="str">
        <f t="array" ref="K23">IFERROR(INDEX(grades[grade],SMALL(IF((grades[type]=gradesTypes[[#Headers],[AF]])+(grades[type]="")&gt;0,ROW(grades[grade])-ROW(grades[[#Headers],[grade]]),99999),ROW()-ROW(gradesTypes[[#Headers],[AF]]))),"")</f>
        <v/>
      </c>
      <c r="L23" t="str">
        <f t="array" ref="L23">IFERROR(INDEX(grades[grade],SMALL(IF((grades[type]=gradesTypes[[#Headers],[SU]])+(grades[type]="")&gt;0,ROW(grades[grade])-ROW(grades[[#Headers],[grade]]),99999),ROW()-ROW(gradesTypes[[#Headers],[SU]]))),"")</f>
        <v/>
      </c>
    </row>
    <row r="24" spans="1:12" x14ac:dyDescent="0.2">
      <c r="A24" t="s">
        <v>101</v>
      </c>
      <c r="C24" t="s">
        <v>44</v>
      </c>
      <c r="D24" t="b">
        <v>0</v>
      </c>
      <c r="E24" t="b">
        <v>0</v>
      </c>
      <c r="F24" t="b">
        <v>1</v>
      </c>
      <c r="J24" t="str">
        <f>grades[[#This Row],[grade]]</f>
        <v>xU</v>
      </c>
      <c r="K24" t="str">
        <f t="array" ref="K24">IFERROR(INDEX(grades[grade],SMALL(IF((grades[type]=gradesTypes[[#Headers],[AF]])+(grades[type]="")&gt;0,ROW(grades[grade])-ROW(grades[[#Headers],[grade]]),99999),ROW()-ROW(gradesTypes[[#Headers],[AF]]))),"")</f>
        <v/>
      </c>
      <c r="L24" t="str">
        <f t="array" ref="L24">IFERROR(INDEX(grades[grade],SMALL(IF((grades[type]=gradesTypes[[#Headers],[SU]])+(grades[type]="")&gt;0,ROW(grades[grade])-ROW(grades[[#Headers],[grade]]),99999),ROW()-ROW(gradesTypes[[#Headers],[SU]]))),"")</f>
        <v/>
      </c>
    </row>
  </sheetData>
  <sheetProtection algorithmName="SHA-512" hashValue="3o+KngFoEcVaTc2IIEn8sLIHrY3YwKVinWd8lNROv3Kf67JYPyIU8/VOI6m9F0LOnhHG4JN6s0P23V5tlOh7Ow==" saltValue="x5Aljh8L28ULlq1ssPvHyA==" spinCount="100000" sheet="1" objects="1" scenarios="1"/>
  <conditionalFormatting sqref="A2:F24">
    <cfRule type="expression" dxfId="32" priority="1">
      <formula>AND(ISLOGICAL(A2),A2=FALSE)</formula>
    </cfRule>
  </conditionalFormatting>
  <dataValidations disablePrompts="1" count="1">
    <dataValidation type="list" allowBlank="1" showInputMessage="1" showErrorMessage="1" sqref="C2:C24" xr:uid="{96050CAF-8735-4FCB-869F-C22B7753210B}">
      <formula1>gradeTypes_type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6E2D7-3B9D-4686-A95B-636A5AC2398C}">
  <sheetPr codeName="Sheet5"/>
  <dimension ref="A1:B4"/>
  <sheetViews>
    <sheetView topLeftCell="A2" workbookViewId="0">
      <selection activeCell="A2" sqref="A2"/>
    </sheetView>
  </sheetViews>
  <sheetFormatPr defaultRowHeight="14.25" x14ac:dyDescent="0.2"/>
  <cols>
    <col min="2" max="2" width="13.125" customWidth="1"/>
  </cols>
  <sheetData>
    <row r="1" spans="1:2" hidden="1" x14ac:dyDescent="0.2">
      <c r="A1" t="s">
        <v>2</v>
      </c>
      <c r="B1" t="s">
        <v>46</v>
      </c>
    </row>
    <row r="2" spans="1:2" x14ac:dyDescent="0.2">
      <c r="A2" t="str">
        <f>""</f>
        <v/>
      </c>
      <c r="B2" t="s">
        <v>108</v>
      </c>
    </row>
    <row r="3" spans="1:2" x14ac:dyDescent="0.2">
      <c r="A3" t="s">
        <v>43</v>
      </c>
      <c r="B3" t="s">
        <v>48</v>
      </c>
    </row>
    <row r="4" spans="1:2" x14ac:dyDescent="0.2">
      <c r="A4" t="s">
        <v>44</v>
      </c>
      <c r="B4" t="s">
        <v>49</v>
      </c>
    </row>
  </sheetData>
  <sheetProtection algorithmName="SHA-512" hashValue="l6mtNKwdTGiLiM2mrNh8UWFjeyUaT0g4MjSUBFc+ztD4avI2yRTjzlPHj6pCsBtIOSMUpAoSFPhtnnCwMVXC2A==" saltValue="woVzgeE/BYx610x8ijsOlw==" spinCount="100000" sheet="1" objects="1" scenarios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19288-5A3B-4B81-B316-3D509C21DC8F}">
  <dimension ref="A1:B4"/>
  <sheetViews>
    <sheetView topLeftCell="A2" workbookViewId="0">
      <selection activeCell="A2" sqref="A2"/>
    </sheetView>
  </sheetViews>
  <sheetFormatPr defaultRowHeight="14.25" x14ac:dyDescent="0.2"/>
  <cols>
    <col min="2" max="2" width="23.875" bestFit="1" customWidth="1"/>
  </cols>
  <sheetData>
    <row r="1" spans="1:2" hidden="1" x14ac:dyDescent="0.2">
      <c r="A1" t="s">
        <v>2</v>
      </c>
      <c r="B1" t="s">
        <v>46</v>
      </c>
    </row>
    <row r="2" spans="1:2" x14ac:dyDescent="0.2">
      <c r="A2" t="str">
        <f>""</f>
        <v/>
      </c>
      <c r="B2" t="s">
        <v>146</v>
      </c>
    </row>
    <row r="3" spans="1:2" x14ac:dyDescent="0.2">
      <c r="A3" t="s">
        <v>142</v>
      </c>
      <c r="B3" t="s">
        <v>144</v>
      </c>
    </row>
    <row r="4" spans="1:2" x14ac:dyDescent="0.2">
      <c r="A4" t="s">
        <v>143</v>
      </c>
      <c r="B4" t="s">
        <v>145</v>
      </c>
    </row>
  </sheetData>
  <sheetProtection algorithmName="SHA-512" hashValue="AY0mGSIVt+hxuWMc0UkaEKC1Um0BYlAeHDwDLluJ0ruNR+Zi97gbm1hW5aJrBZPxJjCRcJPpxnguuMzJkqFN1A==" saltValue="1NnaWgtWabPsAoVi31CjdA==" spinCount="100000" sheet="1" objects="1" scenarios="1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C624F-1BDA-44C6-9EB3-FB520B890A77}">
  <sheetPr codeName="Sheet6"/>
  <dimension ref="B2:D13"/>
  <sheetViews>
    <sheetView workbookViewId="0">
      <selection activeCell="B4" sqref="B4"/>
    </sheetView>
  </sheetViews>
  <sheetFormatPr defaultRowHeight="14.25" x14ac:dyDescent="0.2"/>
  <cols>
    <col min="3" max="3" width="10.75" bestFit="1" customWidth="1"/>
    <col min="4" max="4" width="75" bestFit="1" customWidth="1"/>
  </cols>
  <sheetData>
    <row r="2" spans="2:4" x14ac:dyDescent="0.2">
      <c r="B2" s="2" t="s">
        <v>4</v>
      </c>
      <c r="C2" s="2" t="s">
        <v>6</v>
      </c>
      <c r="D2" s="2" t="s">
        <v>7</v>
      </c>
    </row>
    <row r="3" spans="2:4" x14ac:dyDescent="0.2">
      <c r="B3" s="1" t="s">
        <v>5</v>
      </c>
      <c r="C3" s="23" t="s">
        <v>280</v>
      </c>
      <c r="D3" t="s">
        <v>281</v>
      </c>
    </row>
    <row r="4" spans="2:4" x14ac:dyDescent="0.2">
      <c r="B4" t="s">
        <v>295</v>
      </c>
      <c r="C4" s="23">
        <v>45471</v>
      </c>
      <c r="D4" t="s">
        <v>296</v>
      </c>
    </row>
    <row r="5" spans="2:4" x14ac:dyDescent="0.2">
      <c r="C5" s="24"/>
    </row>
    <row r="6" spans="2:4" x14ac:dyDescent="0.2">
      <c r="D6" s="1"/>
    </row>
    <row r="7" spans="2:4" x14ac:dyDescent="0.2">
      <c r="C7" s="24"/>
    </row>
    <row r="9" spans="2:4" x14ac:dyDescent="0.2">
      <c r="C9" s="8" t="s">
        <v>274</v>
      </c>
      <c r="D9" s="2" t="s">
        <v>275</v>
      </c>
    </row>
    <row r="10" spans="2:4" x14ac:dyDescent="0.2">
      <c r="C10" s="2"/>
      <c r="D10" s="2" t="s">
        <v>276</v>
      </c>
    </row>
    <row r="12" spans="2:4" x14ac:dyDescent="0.2">
      <c r="C12" s="8" t="s">
        <v>277</v>
      </c>
      <c r="D12" s="2" t="s">
        <v>278</v>
      </c>
    </row>
    <row r="13" spans="2:4" x14ac:dyDescent="0.2">
      <c r="D13" s="2" t="s">
        <v>279</v>
      </c>
    </row>
  </sheetData>
  <sheetProtection algorithmName="SHA-512" hashValue="Ypzh6/yrPtssPge4JbdKY6c2KILDxfvUFEM3GY9Ump2XdgVlJeCb5pp4EHgphMpYHo6FhL9W/bHmi3zeeG7Hfg==" saltValue="cDcu5XlsOQoLaT58HJ38QQ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2586268-078B-4131-B067-CC326B2FAA0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calculation</vt:lpstr>
      <vt:lpstr>subjects</vt:lpstr>
      <vt:lpstr>groups</vt:lpstr>
      <vt:lpstr>grades</vt:lpstr>
      <vt:lpstr>gradeTypes</vt:lpstr>
      <vt:lpstr>plans</vt:lpstr>
      <vt:lpstr>changelog</vt:lpstr>
      <vt:lpstr>gradesTypes_headers</vt:lpstr>
      <vt:lpstr>gradeTypes_type</vt:lpstr>
      <vt:lpstr>groups_code</vt:lpstr>
      <vt:lpstr>plans_list</vt:lpstr>
      <vt:lpstr>subjects_code</vt:lpstr>
      <vt:lpstr>subjectsGroups_headers</vt:lpstr>
    </vt:vector>
  </TitlesOfParts>
  <Company>Chiag Mai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Pachara Tinamas</dc:creator>
  <cp:lastModifiedBy>JIRAPONG YOPANUTSAK</cp:lastModifiedBy>
  <dcterms:created xsi:type="dcterms:W3CDTF">2022-06-21T17:39:03Z</dcterms:created>
  <dcterms:modified xsi:type="dcterms:W3CDTF">2024-06-30T16:46:05Z</dcterms:modified>
</cp:coreProperties>
</file>